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Gustavo\Documents\Pesquisa\Artigos\2019_Stochastic Paced Balancing\Version 2\Supporting Information\Dataset2\Results_Dataset2\"/>
    </mc:Choice>
  </mc:AlternateContent>
  <xr:revisionPtr revIDLastSave="0" documentId="13_ncr:1_{839A4553-BA2E-41F4-9D05-2020190535A0}" xr6:coauthVersionLast="44" xr6:coauthVersionMax="44" xr10:uidLastSave="{00000000-0000-0000-0000-000000000000}"/>
  <bookViews>
    <workbookView xWindow="-108" yWindow="-108" windowWidth="23256" windowHeight="12576" activeTab="3" xr2:uid="{00000000-000D-0000-FFFF-FFFF00000000}"/>
  </bookViews>
  <sheets>
    <sheet name="Average Demand" sheetId="1" r:id="rId1"/>
    <sheet name="Stochastic Solution" sheetId="2" r:id="rId2"/>
    <sheet name="Wait-And-See" sheetId="3" r:id="rId3"/>
    <sheet name="Summar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7" i="4" l="1"/>
  <c r="AH7" i="4"/>
  <c r="AF25" i="4"/>
  <c r="AG25" i="4"/>
  <c r="AJ26" i="4"/>
  <c r="AJ25" i="4"/>
  <c r="J24" i="4"/>
  <c r="AK7" i="4" l="1"/>
  <c r="O27" i="4" l="1"/>
  <c r="AE28" i="4" l="1"/>
  <c r="AJ28" i="4"/>
  <c r="P12" i="4" l="1"/>
  <c r="O14" i="4"/>
  <c r="AJ7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L4" i="4" l="1"/>
  <c r="AL3" i="4"/>
  <c r="AD5" i="4"/>
  <c r="AE5" i="4"/>
  <c r="AF5" i="4"/>
  <c r="AG5" i="4"/>
  <c r="AH5" i="4"/>
  <c r="AL5" i="4" s="1"/>
  <c r="AI5" i="4"/>
  <c r="AJ5" i="4"/>
  <c r="AK5" i="4"/>
  <c r="AD6" i="4"/>
  <c r="AE6" i="4"/>
  <c r="AF6" i="4"/>
  <c r="AG6" i="4"/>
  <c r="AH6" i="4"/>
  <c r="AL6" i="4" s="1"/>
  <c r="AI6" i="4"/>
  <c r="AJ6" i="4"/>
  <c r="AK6" i="4"/>
  <c r="AD7" i="4"/>
  <c r="AE7" i="4"/>
  <c r="AF7" i="4"/>
  <c r="AG7" i="4"/>
  <c r="AD8" i="4"/>
  <c r="AE8" i="4"/>
  <c r="AF8" i="4"/>
  <c r="AG8" i="4"/>
  <c r="AH8" i="4"/>
  <c r="AL8" i="4" s="1"/>
  <c r="AI8" i="4"/>
  <c r="AJ8" i="4"/>
  <c r="AK8" i="4"/>
  <c r="AD9" i="4"/>
  <c r="AE9" i="4"/>
  <c r="AF9" i="4"/>
  <c r="AG9" i="4"/>
  <c r="AH9" i="4"/>
  <c r="AL9" i="4" s="1"/>
  <c r="AI9" i="4"/>
  <c r="AJ9" i="4"/>
  <c r="AK9" i="4"/>
  <c r="AD10" i="4"/>
  <c r="AE10" i="4"/>
  <c r="AF10" i="4"/>
  <c r="AG10" i="4"/>
  <c r="AH10" i="4"/>
  <c r="AL10" i="4" s="1"/>
  <c r="AI10" i="4"/>
  <c r="AJ10" i="4"/>
  <c r="AK10" i="4"/>
  <c r="AD11" i="4"/>
  <c r="AE11" i="4"/>
  <c r="AF11" i="4"/>
  <c r="AG11" i="4"/>
  <c r="AH11" i="4"/>
  <c r="AL11" i="4" s="1"/>
  <c r="AI11" i="4"/>
  <c r="AJ11" i="4"/>
  <c r="AK11" i="4"/>
  <c r="AD12" i="4"/>
  <c r="AE12" i="4"/>
  <c r="AF12" i="4"/>
  <c r="AG12" i="4"/>
  <c r="AH12" i="4"/>
  <c r="AL12" i="4" s="1"/>
  <c r="AI12" i="4"/>
  <c r="AJ12" i="4"/>
  <c r="AK12" i="4"/>
  <c r="AD13" i="4"/>
  <c r="AE13" i="4"/>
  <c r="AF13" i="4"/>
  <c r="AG13" i="4"/>
  <c r="AH13" i="4"/>
  <c r="AL13" i="4" s="1"/>
  <c r="AI13" i="4"/>
  <c r="AJ13" i="4"/>
  <c r="AK13" i="4"/>
  <c r="AD14" i="4"/>
  <c r="AE14" i="4"/>
  <c r="AF14" i="4"/>
  <c r="AG14" i="4"/>
  <c r="AH14" i="4"/>
  <c r="AL14" i="4" s="1"/>
  <c r="AI14" i="4"/>
  <c r="AJ14" i="4"/>
  <c r="AK14" i="4"/>
  <c r="AD15" i="4"/>
  <c r="AE15" i="4"/>
  <c r="AF15" i="4"/>
  <c r="AG15" i="4"/>
  <c r="AH15" i="4"/>
  <c r="AI15" i="4"/>
  <c r="AJ15" i="4"/>
  <c r="AK15" i="4"/>
  <c r="AD16" i="4"/>
  <c r="AE16" i="4"/>
  <c r="AF16" i="4"/>
  <c r="AG16" i="4"/>
  <c r="AI16" i="4"/>
  <c r="AJ16" i="4"/>
  <c r="AK16" i="4"/>
  <c r="AD17" i="4"/>
  <c r="AE17" i="4"/>
  <c r="AF17" i="4"/>
  <c r="AI17" i="4"/>
  <c r="AJ17" i="4"/>
  <c r="AK17" i="4"/>
  <c r="AD18" i="4"/>
  <c r="AE18" i="4"/>
  <c r="AF18" i="4"/>
  <c r="AI18" i="4"/>
  <c r="AJ18" i="4"/>
  <c r="AK18" i="4"/>
  <c r="AD19" i="4"/>
  <c r="AE19" i="4"/>
  <c r="AF19" i="4"/>
  <c r="AG19" i="4"/>
  <c r="AI19" i="4"/>
  <c r="AJ19" i="4"/>
  <c r="AK19" i="4"/>
  <c r="AD20" i="4"/>
  <c r="AE20" i="4"/>
  <c r="AF20" i="4"/>
  <c r="AG20" i="4"/>
  <c r="AI20" i="4"/>
  <c r="AJ20" i="4"/>
  <c r="AK20" i="4"/>
  <c r="AD21" i="4"/>
  <c r="AE21" i="4"/>
  <c r="AF21" i="4"/>
  <c r="AG21" i="4"/>
  <c r="AI21" i="4"/>
  <c r="AJ21" i="4"/>
  <c r="AK21" i="4"/>
  <c r="AD22" i="4"/>
  <c r="AE22" i="4"/>
  <c r="AF22" i="4"/>
  <c r="AG22" i="4"/>
  <c r="AI22" i="4"/>
  <c r="AJ22" i="4"/>
  <c r="AK22" i="4"/>
  <c r="AD23" i="4"/>
  <c r="AE23" i="4"/>
  <c r="AF23" i="4"/>
  <c r="AG23" i="4"/>
  <c r="AI23" i="4"/>
  <c r="AJ23" i="4"/>
  <c r="AK23" i="4"/>
  <c r="AD24" i="4"/>
  <c r="AE24" i="4"/>
  <c r="AF24" i="4"/>
  <c r="AG24" i="4"/>
  <c r="AI24" i="4"/>
  <c r="AJ24" i="4"/>
  <c r="AK24" i="4"/>
  <c r="AD25" i="4"/>
  <c r="AE25" i="4"/>
  <c r="AI25" i="4"/>
  <c r="AK25" i="4"/>
  <c r="AD26" i="4"/>
  <c r="AE26" i="4"/>
  <c r="AF26" i="4"/>
  <c r="AG26" i="4"/>
  <c r="AI26" i="4"/>
  <c r="AK26" i="4"/>
  <c r="AD27" i="4"/>
  <c r="AE27" i="4"/>
  <c r="AF27" i="4"/>
  <c r="AG27" i="4"/>
  <c r="AI27" i="4"/>
  <c r="AJ27" i="4"/>
  <c r="AK27" i="4"/>
  <c r="AD28" i="4"/>
  <c r="AF28" i="4"/>
  <c r="AG28" i="4"/>
  <c r="AI28" i="4"/>
  <c r="AK28" i="4"/>
  <c r="AE4" i="4"/>
  <c r="AF4" i="4"/>
  <c r="AG4" i="4"/>
  <c r="AH4" i="4"/>
  <c r="AI4" i="4"/>
  <c r="AJ4" i="4"/>
  <c r="AK4" i="4"/>
  <c r="AD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AG17" i="4" s="1"/>
  <c r="W18" i="4"/>
  <c r="AG18" i="4" s="1"/>
  <c r="W19" i="4"/>
  <c r="W20" i="4"/>
  <c r="W21" i="4"/>
  <c r="W22" i="4"/>
  <c r="W23" i="4"/>
  <c r="W24" i="4"/>
  <c r="W26" i="4"/>
  <c r="W27" i="4"/>
  <c r="W28" i="4"/>
  <c r="W4" i="4"/>
  <c r="O3" i="4"/>
  <c r="P4" i="4"/>
  <c r="P5" i="4"/>
  <c r="P6" i="4"/>
  <c r="P7" i="4"/>
  <c r="P8" i="4"/>
  <c r="P9" i="4"/>
  <c r="P10" i="4"/>
  <c r="P11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3" i="4"/>
  <c r="O4" i="4"/>
  <c r="O5" i="4"/>
  <c r="O6" i="4"/>
  <c r="O7" i="4"/>
  <c r="O8" i="4"/>
  <c r="O9" i="4"/>
  <c r="O10" i="4"/>
  <c r="O11" i="4"/>
  <c r="O12" i="4"/>
  <c r="O13" i="4"/>
  <c r="O15" i="4"/>
  <c r="O16" i="4"/>
  <c r="O17" i="4"/>
  <c r="O18" i="4"/>
  <c r="O19" i="4"/>
  <c r="O20" i="4"/>
  <c r="O21" i="4"/>
  <c r="O22" i="4"/>
  <c r="O23" i="4"/>
  <c r="O24" i="4"/>
  <c r="O25" i="4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E4" i="3"/>
  <c r="E5" i="3"/>
  <c r="C4" i="3"/>
  <c r="D4" i="3"/>
  <c r="C5" i="3"/>
  <c r="D5" i="3"/>
  <c r="D3" i="3"/>
  <c r="C3" i="3"/>
  <c r="E3" i="3"/>
  <c r="K3" i="4"/>
  <c r="K26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AL7" i="4" l="1"/>
  <c r="AL25" i="4"/>
  <c r="AL22" i="4"/>
  <c r="AL26" i="4"/>
  <c r="AL18" i="4"/>
  <c r="AL19" i="4"/>
  <c r="AL23" i="4"/>
  <c r="AL24" i="4"/>
  <c r="AL16" i="4"/>
  <c r="AL27" i="4"/>
  <c r="AL20" i="4"/>
  <c r="AL28" i="4"/>
  <c r="AL21" i="4"/>
  <c r="AL17" i="4"/>
  <c r="AL15" i="4"/>
  <c r="K27" i="4"/>
</calcChain>
</file>

<file path=xl/sharedStrings.xml><?xml version="1.0" encoding="utf-8"?>
<sst xmlns="http://schemas.openxmlformats.org/spreadsheetml/2006/main" count="262" uniqueCount="103">
  <si>
    <t>Arcus1</t>
  </si>
  <si>
    <t>Arcus2</t>
  </si>
  <si>
    <t>Barthold</t>
  </si>
  <si>
    <t>Barthol2</t>
  </si>
  <si>
    <t>Bowman</t>
  </si>
  <si>
    <t>Buxey</t>
  </si>
  <si>
    <t>Gunther</t>
  </si>
  <si>
    <t>Hahn</t>
  </si>
  <si>
    <t>Heskiaoff</t>
  </si>
  <si>
    <t>Jackson</t>
  </si>
  <si>
    <t>Jaeschke</t>
  </si>
  <si>
    <t>Kilbridge</t>
  </si>
  <si>
    <t>Lutz1</t>
  </si>
  <si>
    <t>Lutz2</t>
  </si>
  <si>
    <t>Lutz3</t>
  </si>
  <si>
    <t>Mansoor</t>
  </si>
  <si>
    <t>Mertens</t>
  </si>
  <si>
    <t>Mitchell</t>
  </si>
  <si>
    <t>Mukherje</t>
  </si>
  <si>
    <t>Roszieg</t>
  </si>
  <si>
    <t>Sawyer</t>
  </si>
  <si>
    <t>Scholl</t>
  </si>
  <si>
    <t>Tonge</t>
  </si>
  <si>
    <t>Warnecke</t>
  </si>
  <si>
    <t>Wee-Mag</t>
  </si>
  <si>
    <t>Realized UW</t>
  </si>
  <si>
    <t>Expected UL</t>
  </si>
  <si>
    <t>[0; 11,1765]</t>
  </si>
  <si>
    <t>*</t>
  </si>
  <si>
    <t>*Instance Barthol2 is not solved to optimality within 43200 seconds</t>
  </si>
  <si>
    <t>UB</t>
  </si>
  <si>
    <t>LB</t>
  </si>
  <si>
    <t>Lower bound</t>
  </si>
  <si>
    <t>Average solution</t>
  </si>
  <si>
    <t>Time</t>
  </si>
  <si>
    <t>Stochastic</t>
  </si>
  <si>
    <t>VSS</t>
  </si>
  <si>
    <t>-</t>
  </si>
  <si>
    <t>Interval</t>
  </si>
  <si>
    <t>UB1</t>
  </si>
  <si>
    <t>LB1</t>
  </si>
  <si>
    <t>UB2</t>
  </si>
  <si>
    <t>LB2</t>
  </si>
  <si>
    <t>UB3</t>
  </si>
  <si>
    <t>LB3</t>
  </si>
  <si>
    <t>UB4</t>
  </si>
  <si>
    <t>LB4</t>
  </si>
  <si>
    <t>UB5</t>
  </si>
  <si>
    <t>LB5</t>
  </si>
  <si>
    <t>UB6</t>
  </si>
  <si>
    <t>LB6</t>
  </si>
  <si>
    <t>UB7</t>
  </si>
  <si>
    <t>LB7</t>
  </si>
  <si>
    <t>Exp UB</t>
  </si>
  <si>
    <t>Exp LB</t>
  </si>
  <si>
    <t>Time1</t>
  </si>
  <si>
    <t>Time2</t>
  </si>
  <si>
    <t>Time3</t>
  </si>
  <si>
    <t>Time4</t>
  </si>
  <si>
    <t>Time5</t>
  </si>
  <si>
    <t>Time6</t>
  </si>
  <si>
    <t>Time7</t>
  </si>
  <si>
    <t>Wait-and-See</t>
  </si>
  <si>
    <t>Latex Table</t>
  </si>
  <si>
    <t>Instance</t>
  </si>
  <si>
    <t>Average</t>
  </si>
  <si>
    <t>Realized</t>
  </si>
  <si>
    <t>Expected</t>
  </si>
  <si>
    <t>[0; 11,18]</t>
  </si>
  <si>
    <t>[LB; UB]</t>
  </si>
  <si>
    <t>[216,09; 273,86]</t>
  </si>
  <si>
    <t>[18,54; 189,65]</t>
  </si>
  <si>
    <t>[0; 90,71]</t>
  </si>
  <si>
    <t>[7,17; 8,1]</t>
  </si>
  <si>
    <t>[0; 2,81]</t>
  </si>
  <si>
    <t>[0; 1,45]</t>
  </si>
  <si>
    <t>[10,47; 12,46]</t>
  </si>
  <si>
    <t>[2,65; 2,81]</t>
  </si>
  <si>
    <t>[90,9; 148,68]</t>
  </si>
  <si>
    <t>[325,48; 496,59]</t>
  </si>
  <si>
    <t>[203,63; 263,39]</t>
  </si>
  <si>
    <t>[15,73; 187,00]</t>
  </si>
  <si>
    <t>With points</t>
  </si>
  <si>
    <t>[0; 0,002]</t>
  </si>
  <si>
    <t>[0; 29,35]*</t>
  </si>
  <si>
    <t>EPVI</t>
  </si>
  <si>
    <t>[0,113; 0,115]</t>
  </si>
  <si>
    <t>[1,333; 1,334]</t>
  </si>
  <si>
    <t>[1,11; 7,51]</t>
  </si>
  <si>
    <t>[17,756; 17,757]</t>
  </si>
  <si>
    <t>[0,415; 0,435]</t>
  </si>
  <si>
    <t>[6,73; 7,68]</t>
  </si>
  <si>
    <t>[0; 0,040]</t>
  </si>
  <si>
    <t>[0; 0,01]</t>
  </si>
  <si>
    <t>[0; 2,67]</t>
  </si>
  <si>
    <t>[0; 90,71]*</t>
  </si>
  <si>
    <t>[13,25; 394,25]</t>
  </si>
  <si>
    <t>[5,74; 393,15]</t>
  </si>
  <si>
    <t>[0; 275,87]</t>
  </si>
  <si>
    <t>[3,66; 4,58]</t>
  </si>
  <si>
    <t>[3,81; 6,61]</t>
  </si>
  <si>
    <t>[3,55; 5,00]</t>
  </si>
  <si>
    <t>5,00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</si>
</sst>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9"/>
  <sheetViews>
    <sheetView workbookViewId="0">
      <selection activeCell="C20" sqref="C20"/>
    </sheetView>
  </sheetViews>
  <sheetFormatPr defaultRowHeight="14.4" x14ac:dyDescent="0.3"/>
  <cols>
    <col min="3" max="3" width="11.33203125" bestFit="1" customWidth="1"/>
    <col min="4" max="4" width="20" bestFit="1" customWidth="1"/>
  </cols>
  <sheetData>
    <row r="2" spans="1:4" x14ac:dyDescent="0.3">
      <c r="C2" t="s">
        <v>25</v>
      </c>
      <c r="D2" t="s">
        <v>26</v>
      </c>
    </row>
    <row r="3" spans="1:4" x14ac:dyDescent="0.3">
      <c r="B3" t="s">
        <v>0</v>
      </c>
      <c r="C3">
        <v>364.76679444444397</v>
      </c>
      <c r="D3">
        <v>0</v>
      </c>
    </row>
    <row r="4" spans="1:4" x14ac:dyDescent="0.3">
      <c r="B4" t="s">
        <v>1</v>
      </c>
      <c r="C4">
        <v>515.12786222222098</v>
      </c>
      <c r="D4">
        <v>0</v>
      </c>
    </row>
    <row r="5" spans="1:4" x14ac:dyDescent="0.3">
      <c r="B5" t="s">
        <v>2</v>
      </c>
      <c r="C5">
        <v>14.1964455555556</v>
      </c>
      <c r="D5">
        <v>0</v>
      </c>
    </row>
    <row r="6" spans="1:4" x14ac:dyDescent="0.3">
      <c r="A6" t="s">
        <v>28</v>
      </c>
      <c r="B6" t="s">
        <v>3</v>
      </c>
      <c r="C6">
        <v>29.351388888888899</v>
      </c>
      <c r="D6" t="s">
        <v>27</v>
      </c>
    </row>
    <row r="7" spans="1:4" x14ac:dyDescent="0.3">
      <c r="B7" t="s">
        <v>4</v>
      </c>
      <c r="C7">
        <v>4.1133461111111096</v>
      </c>
      <c r="D7">
        <v>4.1176470588235299</v>
      </c>
    </row>
    <row r="8" spans="1:4" x14ac:dyDescent="0.3">
      <c r="B8" t="s">
        <v>5</v>
      </c>
      <c r="C8">
        <v>10.204258741491</v>
      </c>
      <c r="D8">
        <v>8.8823529411764692</v>
      </c>
    </row>
    <row r="9" spans="1:4" x14ac:dyDescent="0.3">
      <c r="B9" t="s">
        <v>6</v>
      </c>
      <c r="C9">
        <v>8.3936466666666707</v>
      </c>
      <c r="D9">
        <v>6.7647058823529402</v>
      </c>
    </row>
    <row r="10" spans="1:4" x14ac:dyDescent="0.3">
      <c r="B10" t="s">
        <v>7</v>
      </c>
      <c r="C10">
        <v>308.746132222222</v>
      </c>
      <c r="D10">
        <v>264.61764705882399</v>
      </c>
    </row>
    <row r="11" spans="1:4" x14ac:dyDescent="0.3">
      <c r="B11" t="s">
        <v>8</v>
      </c>
      <c r="C11">
        <v>2.1630233333333302</v>
      </c>
      <c r="D11">
        <v>0</v>
      </c>
    </row>
    <row r="12" spans="1:4" x14ac:dyDescent="0.3">
      <c r="B12" t="s">
        <v>9</v>
      </c>
      <c r="C12">
        <v>2.9155E-2</v>
      </c>
      <c r="D12">
        <v>0</v>
      </c>
    </row>
    <row r="13" spans="1:4" x14ac:dyDescent="0.3">
      <c r="B13" t="s">
        <v>10</v>
      </c>
      <c r="C13">
        <v>0.46299111111111102</v>
      </c>
      <c r="D13">
        <v>0.47058823529411598</v>
      </c>
    </row>
    <row r="14" spans="1:4" x14ac:dyDescent="0.3">
      <c r="B14" t="s">
        <v>11</v>
      </c>
      <c r="C14">
        <v>1.2707877777777801</v>
      </c>
      <c r="D14">
        <v>0</v>
      </c>
    </row>
    <row r="15" spans="1:4" x14ac:dyDescent="0.3">
      <c r="B15" t="s">
        <v>12</v>
      </c>
      <c r="C15">
        <v>151.76356111111099</v>
      </c>
      <c r="D15">
        <v>84.676470588235304</v>
      </c>
    </row>
    <row r="16" spans="1:4" x14ac:dyDescent="0.3">
      <c r="B16" t="s">
        <v>13</v>
      </c>
      <c r="C16">
        <v>5.7728144444444496</v>
      </c>
      <c r="D16">
        <v>3.8529410976220202</v>
      </c>
    </row>
    <row r="17" spans="1:4" x14ac:dyDescent="0.3">
      <c r="B17" t="s">
        <v>14</v>
      </c>
      <c r="C17">
        <v>4.7851322222222201</v>
      </c>
      <c r="D17">
        <v>0</v>
      </c>
    </row>
    <row r="18" spans="1:4" x14ac:dyDescent="0.3">
      <c r="B18" t="s">
        <v>15</v>
      </c>
      <c r="C18">
        <v>3.67834222222222</v>
      </c>
      <c r="D18">
        <v>3.1764705882353002</v>
      </c>
    </row>
    <row r="19" spans="1:4" x14ac:dyDescent="0.3">
      <c r="B19" t="s">
        <v>16</v>
      </c>
      <c r="C19">
        <v>1.76660555555556</v>
      </c>
      <c r="D19">
        <v>1.70588235294118</v>
      </c>
    </row>
    <row r="20" spans="1:4" x14ac:dyDescent="0.3">
      <c r="B20" t="s">
        <v>17</v>
      </c>
      <c r="C20">
        <v>9.9497222222222195E-2</v>
      </c>
      <c r="D20">
        <v>0</v>
      </c>
    </row>
    <row r="21" spans="1:4" x14ac:dyDescent="0.3">
      <c r="B21" t="s">
        <v>18</v>
      </c>
      <c r="C21">
        <v>21.860849444444401</v>
      </c>
      <c r="D21">
        <v>0</v>
      </c>
    </row>
    <row r="22" spans="1:4" x14ac:dyDescent="0.3">
      <c r="B22" t="s">
        <v>19</v>
      </c>
      <c r="C22">
        <v>0.28599666666666701</v>
      </c>
      <c r="D22">
        <v>0</v>
      </c>
    </row>
    <row r="23" spans="1:4" x14ac:dyDescent="0.3">
      <c r="B23" t="s">
        <v>20</v>
      </c>
      <c r="C23">
        <v>13.525216666666701</v>
      </c>
      <c r="D23">
        <v>12.588235294117601</v>
      </c>
    </row>
    <row r="24" spans="1:4" x14ac:dyDescent="0.3">
      <c r="B24" t="s">
        <v>21</v>
      </c>
      <c r="C24">
        <v>289.11898888888902</v>
      </c>
      <c r="D24">
        <v>0</v>
      </c>
    </row>
    <row r="25" spans="1:4" x14ac:dyDescent="0.3">
      <c r="B25" t="s">
        <v>22</v>
      </c>
      <c r="C25">
        <v>11.755327777777801</v>
      </c>
      <c r="D25">
        <v>0</v>
      </c>
    </row>
    <row r="26" spans="1:4" x14ac:dyDescent="0.3">
      <c r="B26" t="s">
        <v>23</v>
      </c>
      <c r="C26">
        <v>6.6125866666666804</v>
      </c>
      <c r="D26">
        <v>0.35293864451611201</v>
      </c>
    </row>
    <row r="27" spans="1:4" x14ac:dyDescent="0.3">
      <c r="B27" t="s">
        <v>24</v>
      </c>
      <c r="C27">
        <v>5.0009166666666802</v>
      </c>
      <c r="D27">
        <v>0</v>
      </c>
    </row>
    <row r="29" spans="1:4" x14ac:dyDescent="0.3">
      <c r="A29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0E026-9232-40BE-81D9-49FBCF1E3358}">
  <dimension ref="B2:E27"/>
  <sheetViews>
    <sheetView topLeftCell="A16" workbookViewId="0">
      <selection activeCell="E24" sqref="C24:E24"/>
    </sheetView>
  </sheetViews>
  <sheetFormatPr defaultRowHeight="14.4" x14ac:dyDescent="0.3"/>
  <sheetData>
    <row r="2" spans="2:5" x14ac:dyDescent="0.3">
      <c r="C2" t="s">
        <v>30</v>
      </c>
      <c r="D2" t="s">
        <v>31</v>
      </c>
    </row>
    <row r="3" spans="2:5" x14ac:dyDescent="0.3">
      <c r="B3" t="s">
        <v>0</v>
      </c>
      <c r="C3">
        <v>273.86205109999997</v>
      </c>
      <c r="D3">
        <v>216.08760444000001</v>
      </c>
      <c r="E3">
        <v>43200</v>
      </c>
    </row>
    <row r="4" spans="2:5" x14ac:dyDescent="0.3">
      <c r="B4" t="s">
        <v>1</v>
      </c>
      <c r="C4">
        <v>189.6486878</v>
      </c>
      <c r="D4">
        <v>18.541015260000002</v>
      </c>
      <c r="E4">
        <v>43200</v>
      </c>
    </row>
    <row r="5" spans="2:5" x14ac:dyDescent="0.3">
      <c r="B5" t="s">
        <v>2</v>
      </c>
      <c r="C5">
        <v>0</v>
      </c>
      <c r="D5">
        <v>0</v>
      </c>
      <c r="E5">
        <v>65.317999999999998</v>
      </c>
    </row>
    <row r="6" spans="2:5" x14ac:dyDescent="0.3">
      <c r="B6" t="s">
        <v>3</v>
      </c>
      <c r="C6">
        <v>90.712459999999993</v>
      </c>
      <c r="D6">
        <v>0</v>
      </c>
      <c r="E6">
        <v>43200</v>
      </c>
    </row>
    <row r="7" spans="2:5" x14ac:dyDescent="0.3">
      <c r="B7" t="s">
        <v>4</v>
      </c>
      <c r="C7">
        <v>4.1133461000000002</v>
      </c>
      <c r="D7">
        <v>4.1133461000000002</v>
      </c>
      <c r="E7">
        <v>1.76</v>
      </c>
    </row>
    <row r="8" spans="2:5" x14ac:dyDescent="0.3">
      <c r="B8" t="s">
        <v>5</v>
      </c>
      <c r="C8">
        <v>10.204258899999999</v>
      </c>
      <c r="D8">
        <v>10.204258899999999</v>
      </c>
      <c r="E8">
        <v>19.027000000000001</v>
      </c>
    </row>
    <row r="9" spans="2:5" x14ac:dyDescent="0.3">
      <c r="B9" t="s">
        <v>6</v>
      </c>
      <c r="C9">
        <v>8.3825722000000003</v>
      </c>
      <c r="D9">
        <v>8.3825722000000003</v>
      </c>
      <c r="E9">
        <v>472.72699999999998</v>
      </c>
    </row>
    <row r="10" spans="2:5" x14ac:dyDescent="0.3">
      <c r="B10" t="s">
        <v>7</v>
      </c>
      <c r="C10">
        <v>301.50555939999998</v>
      </c>
      <c r="D10">
        <v>301.50555939999998</v>
      </c>
      <c r="E10">
        <v>7.15</v>
      </c>
    </row>
    <row r="11" spans="2:5" x14ac:dyDescent="0.3">
      <c r="B11" t="s">
        <v>8</v>
      </c>
      <c r="C11">
        <v>0</v>
      </c>
      <c r="D11">
        <v>0</v>
      </c>
      <c r="E11">
        <v>2.5409999999999999</v>
      </c>
    </row>
    <row r="12" spans="2:5" x14ac:dyDescent="0.3">
      <c r="B12" t="s">
        <v>9</v>
      </c>
      <c r="C12">
        <v>8.3300000000000006E-3</v>
      </c>
      <c r="D12">
        <v>8.3300000000000006E-3</v>
      </c>
      <c r="E12">
        <v>2.1579999999999999</v>
      </c>
    </row>
    <row r="13" spans="2:5" x14ac:dyDescent="0.3">
      <c r="B13" t="s">
        <v>10</v>
      </c>
      <c r="C13">
        <v>0.46299109999999999</v>
      </c>
      <c r="D13">
        <v>0.46299109999999999</v>
      </c>
      <c r="E13">
        <v>0.10299999999999999</v>
      </c>
    </row>
    <row r="14" spans="2:5" x14ac:dyDescent="0.3">
      <c r="B14" t="s">
        <v>11</v>
      </c>
      <c r="C14">
        <v>0.11476889999999999</v>
      </c>
      <c r="D14">
        <v>0.11476889999999999</v>
      </c>
      <c r="E14">
        <v>2909.2530000000002</v>
      </c>
    </row>
    <row r="15" spans="2:5" x14ac:dyDescent="0.3">
      <c r="B15" t="s">
        <v>12</v>
      </c>
      <c r="C15">
        <v>151.7635611</v>
      </c>
      <c r="D15">
        <v>151.7635611</v>
      </c>
      <c r="E15">
        <v>66.489000000000004</v>
      </c>
    </row>
    <row r="16" spans="2:5" x14ac:dyDescent="0.3">
      <c r="B16" t="s">
        <v>13</v>
      </c>
      <c r="C16">
        <v>5.4297693999999996</v>
      </c>
      <c r="D16">
        <v>5.4297693999999996</v>
      </c>
      <c r="E16">
        <v>12874.367</v>
      </c>
    </row>
    <row r="17" spans="2:5" x14ac:dyDescent="0.3">
      <c r="B17" t="s">
        <v>14</v>
      </c>
      <c r="C17">
        <v>1.8643000000000001</v>
      </c>
      <c r="D17">
        <v>1.86428887</v>
      </c>
      <c r="E17">
        <v>19155.985000000001</v>
      </c>
    </row>
    <row r="18" spans="2:5" x14ac:dyDescent="0.3">
      <c r="B18" t="s">
        <v>15</v>
      </c>
      <c r="C18">
        <v>3.6783421999999999</v>
      </c>
      <c r="D18">
        <v>3.6783421999999999</v>
      </c>
      <c r="E18">
        <v>0.63300000000000001</v>
      </c>
    </row>
    <row r="19" spans="2:5" x14ac:dyDescent="0.3">
      <c r="B19" t="s">
        <v>16</v>
      </c>
      <c r="C19">
        <v>1.7666056000000001</v>
      </c>
      <c r="D19">
        <v>1.7666056000000001</v>
      </c>
      <c r="E19">
        <v>8.2000000000000003E-2</v>
      </c>
    </row>
    <row r="20" spans="2:5" x14ac:dyDescent="0.3">
      <c r="B20" t="s">
        <v>17</v>
      </c>
      <c r="C20">
        <v>2.4989999999999998E-2</v>
      </c>
      <c r="D20">
        <v>2.4989999999999998E-2</v>
      </c>
      <c r="E20">
        <v>1.9379999999999999</v>
      </c>
    </row>
    <row r="21" spans="2:5" x14ac:dyDescent="0.3">
      <c r="B21" t="s">
        <v>18</v>
      </c>
      <c r="C21">
        <v>19.090998899999999</v>
      </c>
      <c r="D21">
        <v>19.090998899999999</v>
      </c>
      <c r="E21">
        <v>31932.710999999999</v>
      </c>
    </row>
    <row r="22" spans="2:5" x14ac:dyDescent="0.3">
      <c r="B22" t="s">
        <v>19</v>
      </c>
      <c r="C22">
        <v>0.2452722</v>
      </c>
      <c r="D22">
        <v>0.2452722</v>
      </c>
      <c r="E22">
        <v>7.4470000000000001</v>
      </c>
    </row>
    <row r="23" spans="2:5" x14ac:dyDescent="0.3">
      <c r="B23" t="s">
        <v>20</v>
      </c>
      <c r="C23">
        <v>13.5252167</v>
      </c>
      <c r="D23">
        <v>13.5252167</v>
      </c>
      <c r="E23">
        <v>24.050999999999998</v>
      </c>
    </row>
    <row r="24" spans="2:5" x14ac:dyDescent="0.3">
      <c r="B24" t="s">
        <v>21</v>
      </c>
      <c r="C24">
        <v>394.25</v>
      </c>
      <c r="D24">
        <v>13.25</v>
      </c>
      <c r="E24">
        <v>5402.6</v>
      </c>
    </row>
    <row r="25" spans="2:5" x14ac:dyDescent="0.3">
      <c r="B25" t="s">
        <v>22</v>
      </c>
      <c r="C25">
        <v>8.0996088999999998</v>
      </c>
      <c r="D25">
        <v>7.1718672300000001</v>
      </c>
      <c r="E25">
        <v>43200</v>
      </c>
    </row>
    <row r="26" spans="2:5" x14ac:dyDescent="0.3">
      <c r="B26" t="s">
        <v>23</v>
      </c>
      <c r="C26">
        <v>2.8062038999999999</v>
      </c>
      <c r="D26">
        <v>0</v>
      </c>
      <c r="E26">
        <v>43200</v>
      </c>
    </row>
    <row r="27" spans="2:5" x14ac:dyDescent="0.3">
      <c r="B27" t="s">
        <v>24</v>
      </c>
      <c r="C27">
        <v>1.4540877999999999</v>
      </c>
      <c r="D27">
        <v>0</v>
      </c>
      <c r="E27">
        <v>43200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ADE25-2E54-4E82-8503-CB4AFC516D08}">
  <dimension ref="B1:Z27"/>
  <sheetViews>
    <sheetView workbookViewId="0">
      <selection activeCell="C6" sqref="C6:E6"/>
    </sheetView>
  </sheetViews>
  <sheetFormatPr defaultRowHeight="14.4" x14ac:dyDescent="0.3"/>
  <cols>
    <col min="6" max="6" width="8.88671875" customWidth="1"/>
  </cols>
  <sheetData>
    <row r="1" spans="2:26" x14ac:dyDescent="0.3">
      <c r="F1">
        <v>8.3299999999999999E-2</v>
      </c>
      <c r="G1">
        <v>0.33339999999999997</v>
      </c>
      <c r="H1">
        <v>0.16669999999999999</v>
      </c>
      <c r="I1">
        <v>8.3299999999999999E-2</v>
      </c>
      <c r="J1">
        <v>0.16669999999999999</v>
      </c>
      <c r="K1">
        <v>8.3299999999999999E-2</v>
      </c>
      <c r="L1">
        <v>8.3299999999999999E-2</v>
      </c>
    </row>
    <row r="2" spans="2:26" x14ac:dyDescent="0.3">
      <c r="C2" t="s">
        <v>53</v>
      </c>
      <c r="D2" t="s">
        <v>54</v>
      </c>
      <c r="E2" t="s">
        <v>34</v>
      </c>
      <c r="F2" t="s">
        <v>39</v>
      </c>
      <c r="G2" t="s">
        <v>41</v>
      </c>
      <c r="H2" t="s">
        <v>43</v>
      </c>
      <c r="I2" t="s">
        <v>45</v>
      </c>
      <c r="J2" t="s">
        <v>47</v>
      </c>
      <c r="K2" t="s">
        <v>49</v>
      </c>
      <c r="L2" t="s">
        <v>51</v>
      </c>
      <c r="M2" t="s">
        <v>40</v>
      </c>
      <c r="N2" t="s">
        <v>42</v>
      </c>
      <c r="O2" t="s">
        <v>44</v>
      </c>
      <c r="P2" t="s">
        <v>46</v>
      </c>
      <c r="Q2" t="s">
        <v>48</v>
      </c>
      <c r="R2" t="s">
        <v>50</v>
      </c>
      <c r="S2" t="s">
        <v>52</v>
      </c>
      <c r="T2" t="s">
        <v>55</v>
      </c>
      <c r="U2" t="s">
        <v>56</v>
      </c>
      <c r="V2" t="s">
        <v>57</v>
      </c>
      <c r="W2" t="s">
        <v>58</v>
      </c>
      <c r="X2" t="s">
        <v>59</v>
      </c>
      <c r="Y2" t="s">
        <v>60</v>
      </c>
      <c r="Z2" t="s">
        <v>61</v>
      </c>
    </row>
    <row r="3" spans="2:26" x14ac:dyDescent="0.3">
      <c r="B3" t="s">
        <v>0</v>
      </c>
      <c r="C3">
        <f>SUMPRODUCT($F$1:$L$1,F3:L3)</f>
        <v>12.455016000000001</v>
      </c>
      <c r="D3">
        <f>SUMPRODUCT($F$1:$L$1,M3:S3)</f>
        <v>10.468311</v>
      </c>
      <c r="E3">
        <f>SUM(T3:Z3)</f>
        <v>130403.79000000001</v>
      </c>
      <c r="F3">
        <v>15.86</v>
      </c>
      <c r="G3">
        <v>0</v>
      </c>
      <c r="H3">
        <v>0</v>
      </c>
      <c r="I3">
        <v>0</v>
      </c>
      <c r="J3">
        <v>0</v>
      </c>
      <c r="K3">
        <v>59.78</v>
      </c>
      <c r="L3">
        <v>73.88</v>
      </c>
      <c r="M3">
        <v>6.2</v>
      </c>
      <c r="N3">
        <v>0</v>
      </c>
      <c r="O3">
        <v>0</v>
      </c>
      <c r="P3">
        <v>0</v>
      </c>
      <c r="Q3">
        <v>0</v>
      </c>
      <c r="R3">
        <v>46.82</v>
      </c>
      <c r="S3">
        <v>72.650000000000006</v>
      </c>
      <c r="T3">
        <v>43200.11</v>
      </c>
      <c r="U3">
        <v>21.43</v>
      </c>
      <c r="V3">
        <v>760.12</v>
      </c>
      <c r="W3">
        <v>19.03</v>
      </c>
      <c r="X3">
        <v>2.34</v>
      </c>
      <c r="Y3">
        <v>43200.69</v>
      </c>
      <c r="Z3">
        <v>43200.07</v>
      </c>
    </row>
    <row r="4" spans="2:26" x14ac:dyDescent="0.3">
      <c r="B4" t="s">
        <v>1</v>
      </c>
      <c r="C4">
        <f t="shared" ref="C4:C5" si="0">SUMPRODUCT($F$1:$L$1,F4:L4)</f>
        <v>2.8063769999999999</v>
      </c>
      <c r="D4">
        <f t="shared" ref="D4:D5" si="1">SUMPRODUCT($F$1:$L$1,M4:S4)</f>
        <v>2.6489400000000001</v>
      </c>
      <c r="E4">
        <f t="shared" ref="E4:E5" si="2">SUM(T4:Z4)</f>
        <v>43647.159999999996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33.69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31.8</v>
      </c>
      <c r="T4">
        <v>34.65</v>
      </c>
      <c r="U4">
        <v>3.33</v>
      </c>
      <c r="V4">
        <v>2.74</v>
      </c>
      <c r="W4">
        <v>3.73</v>
      </c>
      <c r="X4">
        <v>1.01</v>
      </c>
      <c r="Y4">
        <v>401.56</v>
      </c>
      <c r="Z4">
        <v>43200.14</v>
      </c>
    </row>
    <row r="5" spans="2:26" x14ac:dyDescent="0.3">
      <c r="B5" t="s">
        <v>2</v>
      </c>
      <c r="C5">
        <f t="shared" si="0"/>
        <v>0</v>
      </c>
      <c r="D5">
        <f t="shared" si="1"/>
        <v>0</v>
      </c>
      <c r="E5">
        <f t="shared" si="2"/>
        <v>11.8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0.76</v>
      </c>
      <c r="U5">
        <v>0.61</v>
      </c>
      <c r="V5">
        <v>0.66</v>
      </c>
      <c r="W5">
        <v>0.49</v>
      </c>
      <c r="X5">
        <v>0.5</v>
      </c>
      <c r="Y5">
        <v>3.08</v>
      </c>
      <c r="Z5">
        <v>5.7</v>
      </c>
    </row>
    <row r="6" spans="2:26" x14ac:dyDescent="0.3">
      <c r="B6" t="s">
        <v>3</v>
      </c>
      <c r="C6">
        <f t="shared" ref="C6:C27" si="3">SUMPRODUCT($F$1:$L$1,F6:L6)</f>
        <v>2.6748260000000004</v>
      </c>
      <c r="D6">
        <f t="shared" ref="D6:D27" si="4">SUMPRODUCT($F$1:$L$1,M6:S6)</f>
        <v>0</v>
      </c>
      <c r="E6">
        <f t="shared" ref="E6:E27" si="5">SUM(T6:Z6)</f>
        <v>66909.429999999993</v>
      </c>
      <c r="F6">
        <v>2.37</v>
      </c>
      <c r="G6">
        <v>3.87</v>
      </c>
      <c r="H6">
        <v>1.22</v>
      </c>
      <c r="I6">
        <v>0.22</v>
      </c>
      <c r="J6">
        <v>0</v>
      </c>
      <c r="K6">
        <v>5.19</v>
      </c>
      <c r="L6">
        <v>6.4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10800.46</v>
      </c>
      <c r="U6">
        <v>10800.13</v>
      </c>
      <c r="V6">
        <v>10800.25</v>
      </c>
      <c r="W6">
        <v>10800.17</v>
      </c>
      <c r="X6">
        <v>2107.5100000000002</v>
      </c>
      <c r="Y6">
        <v>10800.36</v>
      </c>
      <c r="Z6">
        <v>10800.55</v>
      </c>
    </row>
    <row r="7" spans="2:26" x14ac:dyDescent="0.3">
      <c r="B7" t="s">
        <v>4</v>
      </c>
      <c r="C7">
        <f t="shared" si="3"/>
        <v>0.76924499999999996</v>
      </c>
      <c r="D7">
        <f t="shared" si="4"/>
        <v>0.76924499999999996</v>
      </c>
      <c r="E7">
        <f t="shared" si="5"/>
        <v>0.6100000000000001</v>
      </c>
      <c r="F7">
        <v>0.34</v>
      </c>
      <c r="G7">
        <v>1.25</v>
      </c>
      <c r="H7">
        <v>0.59</v>
      </c>
      <c r="I7">
        <v>0.36</v>
      </c>
      <c r="J7">
        <v>0.77</v>
      </c>
      <c r="K7">
        <v>0.5</v>
      </c>
      <c r="L7">
        <v>0.31</v>
      </c>
      <c r="M7">
        <v>0.34</v>
      </c>
      <c r="N7">
        <v>1.25</v>
      </c>
      <c r="O7">
        <v>0.59</v>
      </c>
      <c r="P7">
        <v>0.36</v>
      </c>
      <c r="Q7">
        <v>0.77</v>
      </c>
      <c r="R7">
        <v>0.5</v>
      </c>
      <c r="S7">
        <v>0.31</v>
      </c>
      <c r="T7">
        <v>0.16</v>
      </c>
      <c r="U7">
        <v>7.0000000000000007E-2</v>
      </c>
      <c r="V7">
        <v>0.09</v>
      </c>
      <c r="W7">
        <v>0.06</v>
      </c>
      <c r="X7">
        <v>0.11</v>
      </c>
      <c r="Y7">
        <v>0.05</v>
      </c>
      <c r="Z7">
        <v>7.0000000000000007E-2</v>
      </c>
    </row>
    <row r="8" spans="2:26" x14ac:dyDescent="0.3">
      <c r="B8" t="s">
        <v>5</v>
      </c>
      <c r="C8">
        <f t="shared" si="3"/>
        <v>1.9343589999999997</v>
      </c>
      <c r="D8">
        <f t="shared" si="4"/>
        <v>1.9343589999999997</v>
      </c>
      <c r="E8">
        <f t="shared" si="5"/>
        <v>70.06</v>
      </c>
      <c r="F8">
        <v>0.97</v>
      </c>
      <c r="G8">
        <v>3.47</v>
      </c>
      <c r="H8">
        <v>1.69</v>
      </c>
      <c r="I8">
        <v>0.65</v>
      </c>
      <c r="J8">
        <v>1.03</v>
      </c>
      <c r="K8">
        <v>0.97</v>
      </c>
      <c r="L8">
        <v>1.3</v>
      </c>
      <c r="M8">
        <v>0.97</v>
      </c>
      <c r="N8">
        <v>3.47</v>
      </c>
      <c r="O8">
        <v>1.69</v>
      </c>
      <c r="P8">
        <v>0.65</v>
      </c>
      <c r="Q8">
        <v>1.03</v>
      </c>
      <c r="R8">
        <v>0.97</v>
      </c>
      <c r="S8">
        <v>1.3</v>
      </c>
      <c r="T8">
        <v>4.7</v>
      </c>
      <c r="U8">
        <v>14.49</v>
      </c>
      <c r="V8">
        <v>13.05</v>
      </c>
      <c r="W8">
        <v>0.9</v>
      </c>
      <c r="X8">
        <v>1.32</v>
      </c>
      <c r="Y8">
        <v>14.68</v>
      </c>
      <c r="Z8">
        <v>20.92</v>
      </c>
    </row>
    <row r="9" spans="2:26" x14ac:dyDescent="0.3">
      <c r="B9" t="s">
        <v>6</v>
      </c>
      <c r="C9">
        <f t="shared" si="3"/>
        <v>1.2950809999999999</v>
      </c>
      <c r="D9">
        <f t="shared" si="4"/>
        <v>1.2950809999999999</v>
      </c>
      <c r="E9">
        <f t="shared" si="5"/>
        <v>133.44</v>
      </c>
      <c r="F9">
        <v>0.78</v>
      </c>
      <c r="G9">
        <v>2.1</v>
      </c>
      <c r="H9">
        <v>0.81</v>
      </c>
      <c r="I9">
        <v>0.52</v>
      </c>
      <c r="J9">
        <v>0.98</v>
      </c>
      <c r="K9">
        <v>1.36</v>
      </c>
      <c r="L9">
        <v>0.9</v>
      </c>
      <c r="M9">
        <v>0.78</v>
      </c>
      <c r="N9">
        <v>2.1</v>
      </c>
      <c r="O9">
        <v>0.81</v>
      </c>
      <c r="P9">
        <v>0.52</v>
      </c>
      <c r="Q9">
        <v>0.98</v>
      </c>
      <c r="R9">
        <v>1.36</v>
      </c>
      <c r="S9">
        <v>0.9</v>
      </c>
      <c r="T9">
        <v>20.16</v>
      </c>
      <c r="U9">
        <v>3.13</v>
      </c>
      <c r="V9">
        <v>1.51</v>
      </c>
      <c r="W9">
        <v>2.17</v>
      </c>
      <c r="X9">
        <v>1.47</v>
      </c>
      <c r="Y9">
        <v>81.67</v>
      </c>
      <c r="Z9">
        <v>23.33</v>
      </c>
    </row>
    <row r="10" spans="2:26" x14ac:dyDescent="0.3">
      <c r="B10" t="s">
        <v>7</v>
      </c>
      <c r="C10">
        <f t="shared" si="3"/>
        <v>48.798447999999993</v>
      </c>
      <c r="D10">
        <f t="shared" si="4"/>
        <v>48.798447999999993</v>
      </c>
      <c r="E10">
        <f t="shared" si="5"/>
        <v>8.6999999999999993</v>
      </c>
      <c r="F10">
        <v>32.130000000000003</v>
      </c>
      <c r="G10">
        <v>78.67</v>
      </c>
      <c r="H10">
        <v>36.369999999999997</v>
      </c>
      <c r="I10">
        <v>19.68</v>
      </c>
      <c r="J10">
        <v>27.62</v>
      </c>
      <c r="K10">
        <v>45.92</v>
      </c>
      <c r="L10">
        <v>45.16</v>
      </c>
      <c r="M10">
        <v>32.130000000000003</v>
      </c>
      <c r="N10">
        <v>78.67</v>
      </c>
      <c r="O10">
        <v>36.369999999999997</v>
      </c>
      <c r="P10">
        <v>19.68</v>
      </c>
      <c r="Q10">
        <v>27.62</v>
      </c>
      <c r="R10">
        <v>45.92</v>
      </c>
      <c r="S10">
        <v>45.16</v>
      </c>
      <c r="T10">
        <v>0.76</v>
      </c>
      <c r="U10">
        <v>0.88</v>
      </c>
      <c r="V10">
        <v>1.48</v>
      </c>
      <c r="W10">
        <v>0.48</v>
      </c>
      <c r="X10">
        <v>0.15</v>
      </c>
      <c r="Y10">
        <v>2.54</v>
      </c>
      <c r="Z10">
        <v>2.41</v>
      </c>
    </row>
    <row r="11" spans="2:26" x14ac:dyDescent="0.3">
      <c r="B11" t="s">
        <v>8</v>
      </c>
      <c r="C11">
        <f t="shared" si="3"/>
        <v>0</v>
      </c>
      <c r="D11">
        <f t="shared" si="4"/>
        <v>0</v>
      </c>
      <c r="E11">
        <f t="shared" si="5"/>
        <v>0.65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0.06</v>
      </c>
      <c r="U11">
        <v>0.06</v>
      </c>
      <c r="V11">
        <v>7.0000000000000007E-2</v>
      </c>
      <c r="W11">
        <v>7.0000000000000007E-2</v>
      </c>
      <c r="X11">
        <v>7.0000000000000007E-2</v>
      </c>
      <c r="Y11">
        <v>0.23</v>
      </c>
      <c r="Z11">
        <v>0.09</v>
      </c>
    </row>
    <row r="12" spans="2:26" x14ac:dyDescent="0.3">
      <c r="B12" t="s">
        <v>9</v>
      </c>
      <c r="C12">
        <f t="shared" si="3"/>
        <v>8.3299999999999997E-4</v>
      </c>
      <c r="D12">
        <f t="shared" si="4"/>
        <v>8.3299999999999997E-4</v>
      </c>
      <c r="E12">
        <f t="shared" si="5"/>
        <v>0.31</v>
      </c>
      <c r="F12">
        <v>0</v>
      </c>
      <c r="G12">
        <v>0</v>
      </c>
      <c r="H12">
        <v>0</v>
      </c>
      <c r="I12">
        <v>0</v>
      </c>
      <c r="J12">
        <v>0</v>
      </c>
      <c r="K12">
        <v>0.01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0.01</v>
      </c>
      <c r="S12">
        <v>0</v>
      </c>
      <c r="T12">
        <v>0.04</v>
      </c>
      <c r="U12">
        <v>0.03</v>
      </c>
      <c r="V12">
        <v>0.01</v>
      </c>
      <c r="W12">
        <v>0.05</v>
      </c>
      <c r="X12">
        <v>0.08</v>
      </c>
      <c r="Y12">
        <v>0.04</v>
      </c>
      <c r="Z12">
        <v>0.06</v>
      </c>
    </row>
    <row r="13" spans="2:26" x14ac:dyDescent="0.3">
      <c r="B13" t="s">
        <v>10</v>
      </c>
      <c r="C13">
        <f t="shared" si="3"/>
        <v>0.107516</v>
      </c>
      <c r="D13">
        <f t="shared" si="4"/>
        <v>0.107516</v>
      </c>
      <c r="E13">
        <f t="shared" si="5"/>
        <v>0.19</v>
      </c>
      <c r="F13">
        <v>0.03</v>
      </c>
      <c r="G13">
        <v>0.23</v>
      </c>
      <c r="H13">
        <v>0.06</v>
      </c>
      <c r="I13">
        <v>0.04</v>
      </c>
      <c r="J13">
        <v>7.0000000000000007E-2</v>
      </c>
      <c r="K13">
        <v>0</v>
      </c>
      <c r="L13">
        <v>0.04</v>
      </c>
      <c r="M13">
        <v>0.03</v>
      </c>
      <c r="N13">
        <v>0.23</v>
      </c>
      <c r="O13">
        <v>0.06</v>
      </c>
      <c r="P13">
        <v>0.04</v>
      </c>
      <c r="Q13">
        <v>7.0000000000000007E-2</v>
      </c>
      <c r="R13">
        <v>0</v>
      </c>
      <c r="S13">
        <v>0.04</v>
      </c>
      <c r="T13">
        <v>0.02</v>
      </c>
      <c r="U13">
        <v>0.03</v>
      </c>
      <c r="V13">
        <v>0.03</v>
      </c>
      <c r="W13">
        <v>0.04</v>
      </c>
      <c r="X13">
        <v>0.04</v>
      </c>
      <c r="Y13">
        <v>0.01</v>
      </c>
      <c r="Z13">
        <v>0.02</v>
      </c>
    </row>
    <row r="14" spans="2:26" x14ac:dyDescent="0.3">
      <c r="B14" t="s">
        <v>11</v>
      </c>
      <c r="C14">
        <f t="shared" si="3"/>
        <v>1.6659999999999999E-3</v>
      </c>
      <c r="D14">
        <f t="shared" si="4"/>
        <v>0</v>
      </c>
      <c r="E14">
        <f t="shared" si="5"/>
        <v>43228.92</v>
      </c>
      <c r="F14">
        <v>0</v>
      </c>
      <c r="G14">
        <v>0</v>
      </c>
      <c r="H14">
        <v>0</v>
      </c>
      <c r="I14">
        <v>0</v>
      </c>
      <c r="J14">
        <v>0</v>
      </c>
      <c r="K14">
        <v>0.02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0.59</v>
      </c>
      <c r="U14">
        <v>0.14000000000000001</v>
      </c>
      <c r="V14">
        <v>0.13</v>
      </c>
      <c r="W14">
        <v>0.09</v>
      </c>
      <c r="X14">
        <v>0.19</v>
      </c>
      <c r="Y14">
        <v>43200.03</v>
      </c>
      <c r="Z14">
        <v>27.75</v>
      </c>
    </row>
    <row r="15" spans="2:26" x14ac:dyDescent="0.3">
      <c r="B15" t="s">
        <v>12</v>
      </c>
      <c r="C15">
        <f t="shared" si="3"/>
        <v>25.957429000000001</v>
      </c>
      <c r="D15">
        <f t="shared" si="4"/>
        <v>25.957429000000001</v>
      </c>
      <c r="E15">
        <f t="shared" si="5"/>
        <v>16.450000000000003</v>
      </c>
      <c r="F15">
        <v>21.61</v>
      </c>
      <c r="G15">
        <v>45.36</v>
      </c>
      <c r="H15">
        <v>24.31</v>
      </c>
      <c r="I15">
        <v>4.26</v>
      </c>
      <c r="J15">
        <v>4.75</v>
      </c>
      <c r="K15">
        <v>15.31</v>
      </c>
      <c r="L15">
        <v>30.73</v>
      </c>
      <c r="M15">
        <v>21.61</v>
      </c>
      <c r="N15">
        <v>45.36</v>
      </c>
      <c r="O15">
        <v>24.31</v>
      </c>
      <c r="P15">
        <v>4.26</v>
      </c>
      <c r="Q15">
        <v>4.75</v>
      </c>
      <c r="R15">
        <v>15.31</v>
      </c>
      <c r="S15">
        <v>30.73</v>
      </c>
      <c r="T15">
        <v>2</v>
      </c>
      <c r="U15">
        <v>2.2000000000000002</v>
      </c>
      <c r="V15">
        <v>4.21</v>
      </c>
      <c r="W15">
        <v>0.97</v>
      </c>
      <c r="X15">
        <v>1.55</v>
      </c>
      <c r="Y15">
        <v>1.5</v>
      </c>
      <c r="Z15">
        <v>4.0199999999999996</v>
      </c>
    </row>
    <row r="16" spans="2:26" x14ac:dyDescent="0.3">
      <c r="B16" t="s">
        <v>13</v>
      </c>
      <c r="C16">
        <f t="shared" si="3"/>
        <v>0.69499600000000006</v>
      </c>
      <c r="D16">
        <f t="shared" si="4"/>
        <v>0.69499600000000006</v>
      </c>
      <c r="E16">
        <f t="shared" si="5"/>
        <v>10564.31</v>
      </c>
      <c r="F16">
        <v>0.67</v>
      </c>
      <c r="G16">
        <v>0.92</v>
      </c>
      <c r="H16">
        <v>0.56000000000000005</v>
      </c>
      <c r="I16">
        <v>0.23</v>
      </c>
      <c r="J16">
        <v>0.34</v>
      </c>
      <c r="K16">
        <v>0.88</v>
      </c>
      <c r="L16">
        <v>1.08</v>
      </c>
      <c r="M16">
        <v>0.67</v>
      </c>
      <c r="N16">
        <v>0.92</v>
      </c>
      <c r="O16">
        <v>0.56000000000000005</v>
      </c>
      <c r="P16">
        <v>0.23</v>
      </c>
      <c r="Q16">
        <v>0.34</v>
      </c>
      <c r="R16">
        <v>0.88</v>
      </c>
      <c r="S16">
        <v>1.08</v>
      </c>
      <c r="T16">
        <v>2057.39</v>
      </c>
      <c r="U16">
        <v>1084.02</v>
      </c>
      <c r="V16">
        <v>1627.38</v>
      </c>
      <c r="W16">
        <v>1157.3800000000001</v>
      </c>
      <c r="X16">
        <v>701.86</v>
      </c>
      <c r="Y16">
        <v>2921.7</v>
      </c>
      <c r="Z16">
        <v>1014.58</v>
      </c>
    </row>
    <row r="17" spans="2:26" x14ac:dyDescent="0.3">
      <c r="B17" t="s">
        <v>14</v>
      </c>
      <c r="C17">
        <f t="shared" si="3"/>
        <v>7.4136999999999995E-2</v>
      </c>
      <c r="D17">
        <f t="shared" si="4"/>
        <v>7.4136999999999995E-2</v>
      </c>
      <c r="E17">
        <f t="shared" si="5"/>
        <v>932.89</v>
      </c>
      <c r="F17">
        <v>0.01</v>
      </c>
      <c r="G17">
        <v>0</v>
      </c>
      <c r="H17">
        <v>0</v>
      </c>
      <c r="I17">
        <v>0</v>
      </c>
      <c r="J17">
        <v>0</v>
      </c>
      <c r="K17">
        <v>0.53</v>
      </c>
      <c r="L17">
        <v>0.35</v>
      </c>
      <c r="M17">
        <v>0.01</v>
      </c>
      <c r="N17">
        <v>0</v>
      </c>
      <c r="O17">
        <v>0</v>
      </c>
      <c r="P17">
        <v>0</v>
      </c>
      <c r="Q17">
        <v>0</v>
      </c>
      <c r="R17">
        <v>0.53</v>
      </c>
      <c r="S17">
        <v>0.35</v>
      </c>
      <c r="T17">
        <v>586.32000000000005</v>
      </c>
      <c r="U17">
        <v>1.68</v>
      </c>
      <c r="V17">
        <v>1.63</v>
      </c>
      <c r="W17">
        <v>0.79</v>
      </c>
      <c r="X17">
        <v>0.89</v>
      </c>
      <c r="Y17">
        <v>183.47</v>
      </c>
      <c r="Z17">
        <v>158.11000000000001</v>
      </c>
    </row>
    <row r="18" spans="2:26" x14ac:dyDescent="0.3">
      <c r="B18" t="s">
        <v>15</v>
      </c>
      <c r="C18">
        <f t="shared" si="3"/>
        <v>0.49001099999999986</v>
      </c>
      <c r="D18">
        <f t="shared" si="4"/>
        <v>0.49001099999999986</v>
      </c>
      <c r="E18">
        <f t="shared" si="5"/>
        <v>0.78999999999999992</v>
      </c>
      <c r="F18">
        <v>0.32</v>
      </c>
      <c r="G18">
        <v>0.56999999999999995</v>
      </c>
      <c r="H18">
        <v>0.48</v>
      </c>
      <c r="I18">
        <v>0.25</v>
      </c>
      <c r="J18">
        <v>0.45</v>
      </c>
      <c r="K18">
        <v>0.8</v>
      </c>
      <c r="L18">
        <v>0.37</v>
      </c>
      <c r="M18">
        <v>0.32</v>
      </c>
      <c r="N18">
        <v>0.56999999999999995</v>
      </c>
      <c r="O18">
        <v>0.48</v>
      </c>
      <c r="P18">
        <v>0.25</v>
      </c>
      <c r="Q18">
        <v>0.45</v>
      </c>
      <c r="R18">
        <v>0.8</v>
      </c>
      <c r="S18">
        <v>0.37</v>
      </c>
      <c r="T18">
        <v>0.03</v>
      </c>
      <c r="U18">
        <v>0.23</v>
      </c>
      <c r="V18">
        <v>0.09</v>
      </c>
      <c r="W18">
        <v>0.02</v>
      </c>
      <c r="X18">
        <v>0.01</v>
      </c>
      <c r="Y18">
        <v>0.33</v>
      </c>
      <c r="Z18">
        <v>0.08</v>
      </c>
    </row>
    <row r="19" spans="2:26" x14ac:dyDescent="0.3">
      <c r="B19" t="s">
        <v>16</v>
      </c>
      <c r="C19">
        <f t="shared" si="3"/>
        <v>0.32086300000000001</v>
      </c>
      <c r="D19">
        <f t="shared" si="4"/>
        <v>0.32086300000000001</v>
      </c>
      <c r="E19">
        <f t="shared" si="5"/>
        <v>7.0000000000000007E-2</v>
      </c>
      <c r="F19">
        <v>0.18</v>
      </c>
      <c r="G19">
        <v>0.5</v>
      </c>
      <c r="H19">
        <v>0.26</v>
      </c>
      <c r="I19">
        <v>0.15</v>
      </c>
      <c r="J19">
        <v>0.32</v>
      </c>
      <c r="K19">
        <v>0.18</v>
      </c>
      <c r="L19">
        <v>0.18</v>
      </c>
      <c r="M19">
        <v>0.18</v>
      </c>
      <c r="N19">
        <v>0.5</v>
      </c>
      <c r="O19">
        <v>0.26</v>
      </c>
      <c r="P19">
        <v>0.15</v>
      </c>
      <c r="Q19">
        <v>0.32</v>
      </c>
      <c r="R19">
        <v>0.18</v>
      </c>
      <c r="S19">
        <v>0.18</v>
      </c>
      <c r="T19">
        <v>0.01</v>
      </c>
      <c r="U19">
        <v>0.01</v>
      </c>
      <c r="V19">
        <v>0.01</v>
      </c>
      <c r="W19">
        <v>0.01</v>
      </c>
      <c r="X19">
        <v>0.01</v>
      </c>
      <c r="Y19">
        <v>0.01</v>
      </c>
      <c r="Z19">
        <v>0.01</v>
      </c>
    </row>
    <row r="20" spans="2:26" x14ac:dyDescent="0.3">
      <c r="B20" t="s">
        <v>17</v>
      </c>
      <c r="C20">
        <f t="shared" si="3"/>
        <v>1.6659999999999999E-3</v>
      </c>
      <c r="D20">
        <f t="shared" si="4"/>
        <v>1.6659999999999999E-3</v>
      </c>
      <c r="E20">
        <f t="shared" si="5"/>
        <v>1.53</v>
      </c>
      <c r="F20">
        <v>0</v>
      </c>
      <c r="G20">
        <v>0</v>
      </c>
      <c r="H20">
        <v>0</v>
      </c>
      <c r="I20">
        <v>0</v>
      </c>
      <c r="J20">
        <v>0</v>
      </c>
      <c r="K20">
        <v>0.02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0.02</v>
      </c>
      <c r="S20">
        <v>0</v>
      </c>
      <c r="T20">
        <v>0.05</v>
      </c>
      <c r="U20">
        <v>0.04</v>
      </c>
      <c r="V20">
        <v>0.06</v>
      </c>
      <c r="W20">
        <v>0.03</v>
      </c>
      <c r="X20">
        <v>0.03</v>
      </c>
      <c r="Y20">
        <v>1.22</v>
      </c>
      <c r="Z20">
        <v>0.1</v>
      </c>
    </row>
    <row r="21" spans="2:26" x14ac:dyDescent="0.3">
      <c r="B21" t="s">
        <v>18</v>
      </c>
      <c r="C21">
        <f t="shared" si="3"/>
        <v>1.3344659999999999</v>
      </c>
      <c r="D21">
        <f t="shared" si="4"/>
        <v>1.3327999999999998</v>
      </c>
      <c r="E21">
        <f t="shared" si="5"/>
        <v>43241.44000000001</v>
      </c>
      <c r="F21">
        <v>1.62</v>
      </c>
      <c r="G21">
        <v>0</v>
      </c>
      <c r="H21">
        <v>0</v>
      </c>
      <c r="I21">
        <v>0</v>
      </c>
      <c r="J21">
        <v>0</v>
      </c>
      <c r="K21">
        <v>6.93</v>
      </c>
      <c r="L21">
        <v>7.47</v>
      </c>
      <c r="M21">
        <v>1.6</v>
      </c>
      <c r="N21">
        <v>0</v>
      </c>
      <c r="O21">
        <v>0</v>
      </c>
      <c r="P21">
        <v>0</v>
      </c>
      <c r="Q21">
        <v>0</v>
      </c>
      <c r="R21">
        <v>6.93</v>
      </c>
      <c r="S21">
        <v>7.47</v>
      </c>
      <c r="T21">
        <v>43200</v>
      </c>
      <c r="U21">
        <v>0.56999999999999995</v>
      </c>
      <c r="V21">
        <v>8.83</v>
      </c>
      <c r="W21">
        <v>2.1800000000000002</v>
      </c>
      <c r="X21">
        <v>2.08</v>
      </c>
      <c r="Y21">
        <v>17.66</v>
      </c>
      <c r="Z21">
        <v>10.119999999999999</v>
      </c>
    </row>
    <row r="22" spans="2:26" x14ac:dyDescent="0.3">
      <c r="B22" t="s">
        <v>19</v>
      </c>
      <c r="C22">
        <f t="shared" si="3"/>
        <v>1.4161E-2</v>
      </c>
      <c r="D22">
        <f t="shared" si="4"/>
        <v>1.4161E-2</v>
      </c>
      <c r="E22">
        <f t="shared" si="5"/>
        <v>5.07</v>
      </c>
      <c r="F22">
        <v>0.02</v>
      </c>
      <c r="G22">
        <v>0</v>
      </c>
      <c r="H22">
        <v>0</v>
      </c>
      <c r="I22">
        <v>0</v>
      </c>
      <c r="J22">
        <v>0</v>
      </c>
      <c r="K22">
        <v>0.05</v>
      </c>
      <c r="L22">
        <v>0.1</v>
      </c>
      <c r="M22">
        <v>0.02</v>
      </c>
      <c r="N22">
        <v>0</v>
      </c>
      <c r="O22">
        <v>0</v>
      </c>
      <c r="P22">
        <v>0</v>
      </c>
      <c r="Q22">
        <v>0</v>
      </c>
      <c r="R22">
        <v>0.05</v>
      </c>
      <c r="S22">
        <v>0.1</v>
      </c>
      <c r="T22">
        <v>1.3</v>
      </c>
      <c r="U22">
        <v>0.11</v>
      </c>
      <c r="V22">
        <v>0.12</v>
      </c>
      <c r="W22">
        <v>0.13</v>
      </c>
      <c r="X22">
        <v>0.11</v>
      </c>
      <c r="Y22">
        <v>0.96</v>
      </c>
      <c r="Z22">
        <v>2.34</v>
      </c>
    </row>
    <row r="23" spans="2:26" x14ac:dyDescent="0.3">
      <c r="B23" t="s">
        <v>20</v>
      </c>
      <c r="C23">
        <f t="shared" si="3"/>
        <v>2.4210359999999995</v>
      </c>
      <c r="D23">
        <f t="shared" si="4"/>
        <v>2.4210359999999995</v>
      </c>
      <c r="E23">
        <f t="shared" si="5"/>
        <v>64.11</v>
      </c>
      <c r="F23">
        <v>1.29</v>
      </c>
      <c r="G23">
        <v>3.87</v>
      </c>
      <c r="H23">
        <v>2.02</v>
      </c>
      <c r="I23">
        <v>1.02</v>
      </c>
      <c r="J23">
        <v>1.95</v>
      </c>
      <c r="K23">
        <v>1.91</v>
      </c>
      <c r="L23">
        <v>1.41</v>
      </c>
      <c r="M23">
        <v>1.29</v>
      </c>
      <c r="N23">
        <v>3.87</v>
      </c>
      <c r="O23">
        <v>2.02</v>
      </c>
      <c r="P23">
        <v>1.02</v>
      </c>
      <c r="Q23">
        <v>1.95</v>
      </c>
      <c r="R23">
        <v>1.91</v>
      </c>
      <c r="S23">
        <v>1.41</v>
      </c>
      <c r="T23">
        <v>20.03</v>
      </c>
      <c r="U23">
        <v>2.12</v>
      </c>
      <c r="V23">
        <v>2.58</v>
      </c>
      <c r="W23">
        <v>2.93</v>
      </c>
      <c r="X23">
        <v>8.2899999999999991</v>
      </c>
      <c r="Y23">
        <v>20.27</v>
      </c>
      <c r="Z23">
        <v>7.89</v>
      </c>
    </row>
    <row r="24" spans="2:26" x14ac:dyDescent="0.3">
      <c r="B24" t="s">
        <v>21</v>
      </c>
      <c r="C24">
        <f t="shared" si="3"/>
        <v>7.5111609999999995</v>
      </c>
      <c r="D24">
        <f t="shared" si="4"/>
        <v>1.1045579999999999</v>
      </c>
      <c r="E24">
        <f t="shared" si="5"/>
        <v>131967.07</v>
      </c>
      <c r="F24">
        <v>9.19</v>
      </c>
      <c r="G24">
        <v>0</v>
      </c>
      <c r="H24">
        <v>0</v>
      </c>
      <c r="I24">
        <v>0</v>
      </c>
      <c r="J24">
        <v>0</v>
      </c>
      <c r="K24">
        <v>31.97</v>
      </c>
      <c r="L24">
        <v>49.01</v>
      </c>
      <c r="M24">
        <v>0</v>
      </c>
      <c r="N24">
        <v>0</v>
      </c>
      <c r="O24">
        <v>0</v>
      </c>
      <c r="P24">
        <v>0</v>
      </c>
      <c r="Q24">
        <v>0</v>
      </c>
      <c r="R24">
        <v>1.01</v>
      </c>
      <c r="S24">
        <v>12.25</v>
      </c>
      <c r="T24">
        <v>43200</v>
      </c>
      <c r="U24">
        <v>1727.65</v>
      </c>
      <c r="V24">
        <v>398.26</v>
      </c>
      <c r="W24">
        <v>188.85</v>
      </c>
      <c r="X24">
        <v>52.31</v>
      </c>
      <c r="Y24">
        <v>43200</v>
      </c>
      <c r="Z24">
        <v>43200</v>
      </c>
    </row>
    <row r="25" spans="2:26" x14ac:dyDescent="0.3">
      <c r="B25" t="s">
        <v>22</v>
      </c>
      <c r="C25">
        <f t="shared" si="3"/>
        <v>0.43482599999999993</v>
      </c>
      <c r="D25">
        <f t="shared" si="4"/>
        <v>0.41483399999999998</v>
      </c>
      <c r="E25">
        <f t="shared" si="5"/>
        <v>45471.519999999997</v>
      </c>
      <c r="F25">
        <v>0.36</v>
      </c>
      <c r="G25">
        <v>0</v>
      </c>
      <c r="H25">
        <v>0</v>
      </c>
      <c r="I25">
        <v>0</v>
      </c>
      <c r="J25">
        <v>0</v>
      </c>
      <c r="K25">
        <v>1.71</v>
      </c>
      <c r="L25">
        <v>3.15</v>
      </c>
      <c r="M25">
        <v>0.12</v>
      </c>
      <c r="N25">
        <v>0</v>
      </c>
      <c r="O25">
        <v>0</v>
      </c>
      <c r="P25">
        <v>0</v>
      </c>
      <c r="Q25">
        <v>0</v>
      </c>
      <c r="R25">
        <v>1.71</v>
      </c>
      <c r="S25">
        <v>3.15</v>
      </c>
      <c r="T25">
        <v>43201.42</v>
      </c>
      <c r="U25">
        <v>9.33</v>
      </c>
      <c r="V25">
        <v>5.59</v>
      </c>
      <c r="W25">
        <v>2.5099999999999998</v>
      </c>
      <c r="X25">
        <v>2.64</v>
      </c>
      <c r="Y25">
        <v>1120.04</v>
      </c>
      <c r="Z25">
        <v>1129.99</v>
      </c>
    </row>
    <row r="26" spans="2:26" x14ac:dyDescent="0.3">
      <c r="B26" t="s">
        <v>23</v>
      </c>
      <c r="C26">
        <f t="shared" si="3"/>
        <v>3.9983999999999992E-2</v>
      </c>
      <c r="D26">
        <f t="shared" si="4"/>
        <v>0</v>
      </c>
      <c r="E26">
        <f t="shared" si="5"/>
        <v>146173.26999999999</v>
      </c>
      <c r="F26">
        <v>0.03</v>
      </c>
      <c r="G26">
        <v>0</v>
      </c>
      <c r="H26">
        <v>0</v>
      </c>
      <c r="I26">
        <v>0</v>
      </c>
      <c r="J26">
        <v>0</v>
      </c>
      <c r="K26">
        <v>0.04</v>
      </c>
      <c r="L26">
        <v>0.41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43200.11</v>
      </c>
      <c r="U26">
        <v>13.87</v>
      </c>
      <c r="V26">
        <v>16541.93</v>
      </c>
      <c r="W26">
        <v>5.09</v>
      </c>
      <c r="X26">
        <v>12.17</v>
      </c>
      <c r="Y26">
        <v>43200.03</v>
      </c>
      <c r="Z26">
        <v>43200.07</v>
      </c>
    </row>
    <row r="27" spans="2:26" x14ac:dyDescent="0.3">
      <c r="B27" t="s">
        <v>24</v>
      </c>
      <c r="C27">
        <f t="shared" si="3"/>
        <v>9.9960000000000014E-3</v>
      </c>
      <c r="D27">
        <f t="shared" si="4"/>
        <v>0</v>
      </c>
      <c r="E27">
        <f t="shared" si="5"/>
        <v>87362.41</v>
      </c>
      <c r="F27">
        <v>0</v>
      </c>
      <c r="G27">
        <v>0</v>
      </c>
      <c r="H27">
        <v>0</v>
      </c>
      <c r="I27">
        <v>0</v>
      </c>
      <c r="J27">
        <v>0</v>
      </c>
      <c r="K27">
        <v>0.02</v>
      </c>
      <c r="L27">
        <v>0.1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944.41</v>
      </c>
      <c r="U27">
        <v>4.3099999999999996</v>
      </c>
      <c r="V27">
        <v>4.5199999999999996</v>
      </c>
      <c r="W27">
        <v>3.38</v>
      </c>
      <c r="X27">
        <v>5.49</v>
      </c>
      <c r="Y27">
        <v>43200.17</v>
      </c>
      <c r="Z27">
        <v>43200.13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24A05-C54D-43B9-A8E9-055DA5633D3E}">
  <dimension ref="B1:AL28"/>
  <sheetViews>
    <sheetView tabSelected="1" topLeftCell="S3" workbookViewId="0">
      <selection activeCell="AL4" sqref="AL4:AL28"/>
    </sheetView>
  </sheetViews>
  <sheetFormatPr defaultRowHeight="14.4" x14ac:dyDescent="0.3"/>
  <cols>
    <col min="3" max="3" width="11.33203125" bestFit="1" customWidth="1"/>
    <col min="4" max="4" width="11.109375" bestFit="1" customWidth="1"/>
    <col min="5" max="5" width="11.6640625" bestFit="1" customWidth="1"/>
    <col min="22" max="22" width="14.21875" bestFit="1" customWidth="1"/>
    <col min="24" max="24" width="14.109375" customWidth="1"/>
    <col min="26" max="27" width="14.33203125" bestFit="1" customWidth="1"/>
  </cols>
  <sheetData>
    <row r="1" spans="2:38" x14ac:dyDescent="0.3">
      <c r="C1" s="4" t="s">
        <v>33</v>
      </c>
      <c r="D1" s="4"/>
      <c r="E1" s="4"/>
      <c r="F1" s="4" t="s">
        <v>35</v>
      </c>
      <c r="G1" s="4"/>
      <c r="H1" s="4"/>
      <c r="I1" s="4" t="s">
        <v>36</v>
      </c>
      <c r="J1" s="4"/>
      <c r="K1" s="4"/>
      <c r="L1" s="4" t="s">
        <v>62</v>
      </c>
      <c r="M1" s="4"/>
      <c r="N1" s="4"/>
      <c r="O1" s="4" t="s">
        <v>85</v>
      </c>
      <c r="P1" s="4"/>
      <c r="S1" t="s">
        <v>63</v>
      </c>
      <c r="AC1" t="s">
        <v>82</v>
      </c>
    </row>
    <row r="2" spans="2:38" x14ac:dyDescent="0.3">
      <c r="C2" t="s">
        <v>25</v>
      </c>
      <c r="D2" t="s">
        <v>26</v>
      </c>
      <c r="E2" t="s">
        <v>32</v>
      </c>
      <c r="F2" t="s">
        <v>30</v>
      </c>
      <c r="G2" t="s">
        <v>31</v>
      </c>
      <c r="H2" t="s">
        <v>34</v>
      </c>
      <c r="I2" t="s">
        <v>31</v>
      </c>
      <c r="J2" t="s">
        <v>30</v>
      </c>
      <c r="K2" t="s">
        <v>38</v>
      </c>
      <c r="L2" t="s">
        <v>30</v>
      </c>
      <c r="M2" t="s">
        <v>31</v>
      </c>
      <c r="N2" t="s">
        <v>34</v>
      </c>
      <c r="O2" t="s">
        <v>31</v>
      </c>
      <c r="P2" t="s">
        <v>30</v>
      </c>
      <c r="T2" t="s">
        <v>65</v>
      </c>
      <c r="V2" t="s">
        <v>35</v>
      </c>
      <c r="X2" t="s">
        <v>62</v>
      </c>
      <c r="AD2" t="s">
        <v>65</v>
      </c>
      <c r="AF2" t="s">
        <v>35</v>
      </c>
      <c r="AH2" t="s">
        <v>62</v>
      </c>
    </row>
    <row r="3" spans="2:38" x14ac:dyDescent="0.3">
      <c r="B3" t="s">
        <v>0</v>
      </c>
      <c r="C3" s="2">
        <v>364.76679444444397</v>
      </c>
      <c r="D3" s="2">
        <v>0</v>
      </c>
      <c r="F3">
        <v>273.86205109999997</v>
      </c>
      <c r="G3">
        <v>216.08760444000001</v>
      </c>
      <c r="H3">
        <v>43200</v>
      </c>
      <c r="I3" s="2">
        <v>90.9</v>
      </c>
      <c r="J3" s="2">
        <v>148.68</v>
      </c>
      <c r="K3" t="str">
        <f>IF(I3&lt;&gt;J3,_xlfn.CONCAT("[",I3,", ",J3,"]"),I3)</f>
        <v>[90,9, 148,68]</v>
      </c>
      <c r="L3">
        <v>12.455016000000001</v>
      </c>
      <c r="M3">
        <v>10.468311</v>
      </c>
      <c r="N3">
        <v>130404</v>
      </c>
      <c r="O3" s="2">
        <f>G3-L3</f>
        <v>203.63258844000001</v>
      </c>
      <c r="P3" s="2">
        <f>F3-M3</f>
        <v>263.39374009999995</v>
      </c>
      <c r="S3" t="s">
        <v>64</v>
      </c>
      <c r="T3" t="s">
        <v>67</v>
      </c>
      <c r="U3" t="s">
        <v>66</v>
      </c>
      <c r="V3" t="s">
        <v>69</v>
      </c>
      <c r="W3" t="s">
        <v>34</v>
      </c>
      <c r="X3" t="s">
        <v>69</v>
      </c>
      <c r="Y3" t="s">
        <v>34</v>
      </c>
      <c r="Z3" t="s">
        <v>36</v>
      </c>
      <c r="AA3" t="s">
        <v>85</v>
      </c>
      <c r="AC3" t="s">
        <v>64</v>
      </c>
      <c r="AD3" t="s">
        <v>67</v>
      </c>
      <c r="AE3" t="s">
        <v>66</v>
      </c>
      <c r="AF3" t="s">
        <v>69</v>
      </c>
      <c r="AG3" t="s">
        <v>34</v>
      </c>
      <c r="AH3" t="s">
        <v>69</v>
      </c>
      <c r="AI3" t="s">
        <v>34</v>
      </c>
      <c r="AJ3" t="s">
        <v>36</v>
      </c>
      <c r="AK3" t="s">
        <v>85</v>
      </c>
      <c r="AL3" t="str">
        <f>_xlfn.CONCAT(AC3," &amp; ",AD3," &amp; ",AE3," &amp; ",AF3," &amp; ",AG3," &amp; ",AH3," &amp; ",AI3," &amp; ",AJ3," &amp; ",AK3, " \\")</f>
        <v>Instance &amp; Expected &amp; Realized &amp; [LB; UB] &amp; Time &amp; [LB; UB] &amp; Time &amp; VSS &amp; EPVI \\</v>
      </c>
    </row>
    <row r="4" spans="2:38" x14ac:dyDescent="0.3">
      <c r="B4" t="s">
        <v>1</v>
      </c>
      <c r="C4" s="2">
        <v>515.12786222222098</v>
      </c>
      <c r="D4" s="2">
        <v>0</v>
      </c>
      <c r="F4">
        <v>189.6486878</v>
      </c>
      <c r="G4">
        <v>18.541015260000002</v>
      </c>
      <c r="H4">
        <v>43200</v>
      </c>
      <c r="I4" s="2">
        <v>325.48</v>
      </c>
      <c r="J4" s="2">
        <v>496.59</v>
      </c>
      <c r="K4" t="str">
        <f t="shared" ref="K4:K27" si="0">IF(I4&lt;&gt;J4,_xlfn.CONCAT("[",I4,", ",J4,"]"),I4)</f>
        <v>[325,48, 496,59]</v>
      </c>
      <c r="L4">
        <v>2.8063769999999999</v>
      </c>
      <c r="M4">
        <v>2.6489400000000001</v>
      </c>
      <c r="N4">
        <v>43647</v>
      </c>
      <c r="O4" s="2">
        <f t="shared" ref="O4:O25" si="1">G4-L4</f>
        <v>15.734638260000002</v>
      </c>
      <c r="P4" s="2">
        <f t="shared" ref="P4:P27" si="2">F4-M4</f>
        <v>186.99974779999999</v>
      </c>
      <c r="S4" t="s">
        <v>0</v>
      </c>
      <c r="T4" s="3">
        <v>0</v>
      </c>
      <c r="U4" s="2">
        <v>364.77</v>
      </c>
      <c r="V4" t="s">
        <v>70</v>
      </c>
      <c r="W4">
        <f>ROUND(H3,2)</f>
        <v>43200</v>
      </c>
      <c r="X4" t="s">
        <v>76</v>
      </c>
      <c r="Y4">
        <v>130404</v>
      </c>
      <c r="Z4" t="s">
        <v>78</v>
      </c>
      <c r="AA4" t="s">
        <v>80</v>
      </c>
      <c r="AC4" t="s">
        <v>0</v>
      </c>
      <c r="AD4" t="str">
        <f>SUBSTITUTE(T4, ",",".")</f>
        <v>0</v>
      </c>
      <c r="AE4" t="str">
        <f t="shared" ref="AE4:AK4" si="3">SUBSTITUTE(U4, ",",".")</f>
        <v>364.77</v>
      </c>
      <c r="AF4" t="str">
        <f t="shared" si="3"/>
        <v>[216.09; 273.86]</v>
      </c>
      <c r="AG4" t="str">
        <f t="shared" si="3"/>
        <v>43200</v>
      </c>
      <c r="AH4" t="str">
        <f t="shared" si="3"/>
        <v>[10.47; 12.46]</v>
      </c>
      <c r="AI4" t="str">
        <f t="shared" si="3"/>
        <v>130404</v>
      </c>
      <c r="AJ4" t="str">
        <f t="shared" si="3"/>
        <v>[90.9; 148.68]</v>
      </c>
      <c r="AK4" t="str">
        <f t="shared" si="3"/>
        <v>[203.63; 263.39]</v>
      </c>
      <c r="AL4" t="str">
        <f t="shared" ref="AL4:AL28" si="4">_xlfn.CONCAT(AC4," &amp; ",AD4," &amp; ",AE4," &amp; ",AF4," &amp; ",AG4," &amp; ",AH4," &amp; ",AI4," &amp; ",AJ4," &amp; ",AK4, " \\")</f>
        <v>Arcus1 &amp; 0 &amp; 364.77 &amp; [216.09; 273.86] &amp; 43200 &amp; [10.47; 12.46] &amp; 130404 &amp; [90.9; 148.68] &amp; [203.63; 263.39] \\</v>
      </c>
    </row>
    <row r="5" spans="2:38" x14ac:dyDescent="0.3">
      <c r="B5" t="s">
        <v>2</v>
      </c>
      <c r="C5" s="2">
        <v>14.1964455555556</v>
      </c>
      <c r="D5" s="2">
        <v>0</v>
      </c>
      <c r="F5">
        <v>0</v>
      </c>
      <c r="G5">
        <v>0</v>
      </c>
      <c r="H5">
        <v>65.317999999999998</v>
      </c>
      <c r="I5" s="2">
        <v>14.2</v>
      </c>
      <c r="J5" s="2">
        <v>14.2</v>
      </c>
      <c r="K5">
        <f t="shared" si="0"/>
        <v>14.2</v>
      </c>
      <c r="L5">
        <v>0</v>
      </c>
      <c r="M5">
        <v>0</v>
      </c>
      <c r="N5">
        <v>11.8</v>
      </c>
      <c r="O5" s="2">
        <f t="shared" si="1"/>
        <v>0</v>
      </c>
      <c r="P5" s="2">
        <f t="shared" si="2"/>
        <v>0</v>
      </c>
      <c r="S5" t="s">
        <v>1</v>
      </c>
      <c r="T5" s="3">
        <v>0</v>
      </c>
      <c r="U5" s="2">
        <v>515.13</v>
      </c>
      <c r="V5" t="s">
        <v>71</v>
      </c>
      <c r="W5">
        <f t="shared" ref="W5:W28" si="5">ROUND(H4,2)</f>
        <v>43200</v>
      </c>
      <c r="X5" t="s">
        <v>77</v>
      </c>
      <c r="Y5">
        <v>43647</v>
      </c>
      <c r="Z5" t="s">
        <v>79</v>
      </c>
      <c r="AA5" t="s">
        <v>81</v>
      </c>
      <c r="AC5" t="s">
        <v>1</v>
      </c>
      <c r="AD5" t="str">
        <f t="shared" ref="AD5:AD28" si="6">SUBSTITUTE(T5, ",",".")</f>
        <v>0</v>
      </c>
      <c r="AE5" t="str">
        <f t="shared" ref="AE5:AE27" si="7">SUBSTITUTE(U5, ",",".")</f>
        <v>515.13</v>
      </c>
      <c r="AF5" t="str">
        <f t="shared" ref="AF5:AF28" si="8">SUBSTITUTE(V5, ",",".")</f>
        <v>[18.54; 189.65]</v>
      </c>
      <c r="AG5" t="str">
        <f t="shared" ref="AG5:AG28" si="9">SUBSTITUTE(W5, ",",".")</f>
        <v>43200</v>
      </c>
      <c r="AH5" t="str">
        <f t="shared" ref="AH5:AH28" si="10">SUBSTITUTE(X5, ",",".")</f>
        <v>[2.65; 2.81]</v>
      </c>
      <c r="AI5" t="str">
        <f t="shared" ref="AI5:AI28" si="11">SUBSTITUTE(Y5, ",",".")</f>
        <v>43647</v>
      </c>
      <c r="AJ5" t="str">
        <f t="shared" ref="AJ5:AJ28" si="12">SUBSTITUTE(Z5, ",",".")</f>
        <v>[325.48; 496.59]</v>
      </c>
      <c r="AK5" t="str">
        <f t="shared" ref="AK5:AK28" si="13">SUBSTITUTE(AA5, ",",".")</f>
        <v>[15.73; 187.00]</v>
      </c>
      <c r="AL5" t="str">
        <f t="shared" si="4"/>
        <v>Arcus2 &amp; 0 &amp; 515.13 &amp; [18.54; 189.65] &amp; 43200 &amp; [2.65; 2.81] &amp; 43647 &amp; [325.48; 496.59] &amp; [15.73; 187.00] \\</v>
      </c>
    </row>
    <row r="6" spans="2:38" x14ac:dyDescent="0.3">
      <c r="B6" t="s">
        <v>3</v>
      </c>
      <c r="C6" s="2">
        <v>29.351388888888899</v>
      </c>
      <c r="D6" s="2">
        <v>11.176500000000001</v>
      </c>
      <c r="E6">
        <v>0</v>
      </c>
      <c r="F6">
        <v>90.712459999999993</v>
      </c>
      <c r="G6">
        <v>0</v>
      </c>
      <c r="H6">
        <v>43200</v>
      </c>
      <c r="I6" s="2" t="s">
        <v>37</v>
      </c>
      <c r="J6" s="2" t="s">
        <v>37</v>
      </c>
      <c r="K6" t="str">
        <f t="shared" si="0"/>
        <v>-</v>
      </c>
      <c r="L6">
        <v>2.6748260000000004</v>
      </c>
      <c r="M6">
        <v>0</v>
      </c>
      <c r="N6">
        <v>66909.429999999993</v>
      </c>
      <c r="O6" s="2">
        <f t="shared" si="1"/>
        <v>-2.6748260000000004</v>
      </c>
      <c r="P6" s="2">
        <f t="shared" si="2"/>
        <v>90.712459999999993</v>
      </c>
      <c r="S6" t="s">
        <v>2</v>
      </c>
      <c r="T6" s="3">
        <v>0</v>
      </c>
      <c r="U6" s="2">
        <v>14.2</v>
      </c>
      <c r="V6">
        <v>0</v>
      </c>
      <c r="W6">
        <f t="shared" si="5"/>
        <v>65.319999999999993</v>
      </c>
      <c r="X6">
        <v>0</v>
      </c>
      <c r="Y6">
        <v>11.8</v>
      </c>
      <c r="Z6">
        <v>14.2</v>
      </c>
      <c r="AA6">
        <v>0</v>
      </c>
      <c r="AC6" t="s">
        <v>2</v>
      </c>
      <c r="AD6" t="str">
        <f t="shared" si="6"/>
        <v>0</v>
      </c>
      <c r="AE6" t="str">
        <f t="shared" si="7"/>
        <v>14.2</v>
      </c>
      <c r="AF6" t="str">
        <f t="shared" si="8"/>
        <v>0</v>
      </c>
      <c r="AG6" t="str">
        <f t="shared" si="9"/>
        <v>65.32</v>
      </c>
      <c r="AH6" t="str">
        <f t="shared" si="10"/>
        <v>0</v>
      </c>
      <c r="AI6" t="str">
        <f t="shared" si="11"/>
        <v>11.8</v>
      </c>
      <c r="AJ6" t="str">
        <f t="shared" si="12"/>
        <v>14.2</v>
      </c>
      <c r="AK6" t="str">
        <f t="shared" si="13"/>
        <v>0</v>
      </c>
      <c r="AL6" t="str">
        <f t="shared" si="4"/>
        <v>Barthold &amp; 0 &amp; 14.2 &amp; 0 &amp; 65.32 &amp; 0 &amp; 11.8 &amp; 14.2 &amp; 0 \\</v>
      </c>
    </row>
    <row r="7" spans="2:38" x14ac:dyDescent="0.3">
      <c r="B7" t="s">
        <v>4</v>
      </c>
      <c r="C7" s="2">
        <v>4.1133461111111096</v>
      </c>
      <c r="D7" s="2">
        <v>4.1176470588235299</v>
      </c>
      <c r="F7">
        <v>4.1133461000000002</v>
      </c>
      <c r="G7">
        <v>4.1133461000000002</v>
      </c>
      <c r="H7">
        <v>1.76</v>
      </c>
      <c r="I7" s="2">
        <v>0</v>
      </c>
      <c r="J7" s="2">
        <v>0</v>
      </c>
      <c r="K7">
        <f t="shared" si="0"/>
        <v>0</v>
      </c>
      <c r="L7">
        <v>0.76924499999999996</v>
      </c>
      <c r="M7">
        <v>0.76924499999999996</v>
      </c>
      <c r="N7">
        <v>0.6100000000000001</v>
      </c>
      <c r="O7" s="2">
        <f t="shared" si="1"/>
        <v>3.3441011000000005</v>
      </c>
      <c r="P7" s="2">
        <f t="shared" si="2"/>
        <v>3.3441011000000005</v>
      </c>
      <c r="S7" t="s">
        <v>3</v>
      </c>
      <c r="T7" s="3" t="s">
        <v>68</v>
      </c>
      <c r="U7" s="2">
        <v>29.35</v>
      </c>
      <c r="V7" t="s">
        <v>72</v>
      </c>
      <c r="W7">
        <f t="shared" si="5"/>
        <v>43200</v>
      </c>
      <c r="X7" t="s">
        <v>94</v>
      </c>
      <c r="Y7">
        <v>66909</v>
      </c>
      <c r="Z7" t="s">
        <v>84</v>
      </c>
      <c r="AA7" t="s">
        <v>95</v>
      </c>
      <c r="AC7" t="s">
        <v>3</v>
      </c>
      <c r="AD7" t="str">
        <f t="shared" si="6"/>
        <v>[0; 11.18]</v>
      </c>
      <c r="AE7" t="str">
        <f t="shared" si="7"/>
        <v>29.35</v>
      </c>
      <c r="AF7" t="str">
        <f t="shared" si="8"/>
        <v>[0; 90.71]</v>
      </c>
      <c r="AG7" t="str">
        <f t="shared" si="9"/>
        <v>43200</v>
      </c>
      <c r="AH7" t="str">
        <f>_xlfn.CONCAT(SUBSTITUTE(X7, ",","."),"$^\dagger$")</f>
        <v>[0; 2.67]$^\dagger$</v>
      </c>
      <c r="AI7" t="str">
        <f>_xlfn.CONCAT(SUBSTITUTE(Y7, ",","."),"$^\dagger$")</f>
        <v>66909$^\dagger$</v>
      </c>
      <c r="AJ7" t="str">
        <f t="shared" si="12"/>
        <v>[0; 29.35]*</v>
      </c>
      <c r="AK7" t="str">
        <f t="shared" si="13"/>
        <v>[0; 90.71]*</v>
      </c>
      <c r="AL7" t="str">
        <f t="shared" si="4"/>
        <v>Barthol2 &amp; [0; 11.18] &amp; 29.35 &amp; [0; 90.71] &amp; 43200 &amp; [0; 2.67]$^\dagger$ &amp; 66909$^\dagger$ &amp; [0; 29.35]* &amp; [0; 90.71]* \\</v>
      </c>
    </row>
    <row r="8" spans="2:38" x14ac:dyDescent="0.3">
      <c r="B8" t="s">
        <v>5</v>
      </c>
      <c r="C8" s="2">
        <v>10.204258741491</v>
      </c>
      <c r="D8" s="2">
        <v>8.8823529411764692</v>
      </c>
      <c r="F8">
        <v>10.204258899999999</v>
      </c>
      <c r="G8">
        <v>10.204258899999999</v>
      </c>
      <c r="H8">
        <v>19.027000000000001</v>
      </c>
      <c r="I8" s="2">
        <v>0</v>
      </c>
      <c r="J8" s="2">
        <v>0</v>
      </c>
      <c r="K8">
        <f t="shared" si="0"/>
        <v>0</v>
      </c>
      <c r="L8">
        <v>1.9343589999999997</v>
      </c>
      <c r="M8">
        <v>1.9343589999999997</v>
      </c>
      <c r="N8">
        <v>70.06</v>
      </c>
      <c r="O8" s="2">
        <f t="shared" si="1"/>
        <v>8.2698998999999986</v>
      </c>
      <c r="P8" s="2">
        <f t="shared" si="2"/>
        <v>8.2698998999999986</v>
      </c>
      <c r="S8" t="s">
        <v>4</v>
      </c>
      <c r="T8" s="3">
        <v>4.12</v>
      </c>
      <c r="U8" s="2">
        <v>4.1100000000000003</v>
      </c>
      <c r="V8">
        <v>4.1100000000000003</v>
      </c>
      <c r="W8">
        <f t="shared" si="5"/>
        <v>1.76</v>
      </c>
      <c r="X8">
        <v>0.77</v>
      </c>
      <c r="Y8">
        <v>0.6100000000000001</v>
      </c>
      <c r="Z8">
        <v>0</v>
      </c>
      <c r="AA8">
        <v>3.34</v>
      </c>
      <c r="AC8" t="s">
        <v>4</v>
      </c>
      <c r="AD8" t="str">
        <f t="shared" si="6"/>
        <v>4.12</v>
      </c>
      <c r="AE8" t="str">
        <f t="shared" si="7"/>
        <v>4.11</v>
      </c>
      <c r="AF8" t="str">
        <f t="shared" si="8"/>
        <v>4.11</v>
      </c>
      <c r="AG8" t="str">
        <f t="shared" si="9"/>
        <v>1.76</v>
      </c>
      <c r="AH8" t="str">
        <f t="shared" si="10"/>
        <v>0.77</v>
      </c>
      <c r="AI8" t="str">
        <f t="shared" si="11"/>
        <v>0.61</v>
      </c>
      <c r="AJ8" t="str">
        <f t="shared" si="12"/>
        <v>0</v>
      </c>
      <c r="AK8" t="str">
        <f t="shared" si="13"/>
        <v>3.34</v>
      </c>
      <c r="AL8" t="str">
        <f t="shared" si="4"/>
        <v>Bowman &amp; 4.12 &amp; 4.11 &amp; 4.11 &amp; 1.76 &amp; 0.77 &amp; 0.61 &amp; 0 &amp; 3.34 \\</v>
      </c>
    </row>
    <row r="9" spans="2:38" x14ac:dyDescent="0.3">
      <c r="B9" t="s">
        <v>6</v>
      </c>
      <c r="C9" s="2">
        <v>8.3936466666666707</v>
      </c>
      <c r="D9" s="2">
        <v>6.7647058823529402</v>
      </c>
      <c r="F9">
        <v>8.3825722000000003</v>
      </c>
      <c r="G9">
        <v>8.3825722000000003</v>
      </c>
      <c r="H9">
        <v>472.72699999999998</v>
      </c>
      <c r="I9" s="2">
        <v>0.01</v>
      </c>
      <c r="J9" s="2">
        <v>0.01</v>
      </c>
      <c r="K9">
        <f t="shared" si="0"/>
        <v>0.01</v>
      </c>
      <c r="L9">
        <v>1.2950809999999999</v>
      </c>
      <c r="M9">
        <v>1.2950809999999999</v>
      </c>
      <c r="N9">
        <v>133.44</v>
      </c>
      <c r="O9" s="2">
        <f t="shared" si="1"/>
        <v>7.0874912000000005</v>
      </c>
      <c r="P9" s="2">
        <f t="shared" si="2"/>
        <v>7.0874912000000005</v>
      </c>
      <c r="S9" t="s">
        <v>5</v>
      </c>
      <c r="T9" s="3">
        <v>8.8800000000000008</v>
      </c>
      <c r="U9" s="2">
        <v>10.199999999999999</v>
      </c>
      <c r="V9">
        <v>10.199999999999999</v>
      </c>
      <c r="W9">
        <f t="shared" si="5"/>
        <v>19.03</v>
      </c>
      <c r="X9">
        <v>1.93</v>
      </c>
      <c r="Y9">
        <v>70.06</v>
      </c>
      <c r="Z9">
        <v>0</v>
      </c>
      <c r="AA9">
        <v>8.27</v>
      </c>
      <c r="AC9" t="s">
        <v>5</v>
      </c>
      <c r="AD9" t="str">
        <f t="shared" si="6"/>
        <v>8.88</v>
      </c>
      <c r="AE9" t="str">
        <f t="shared" si="7"/>
        <v>10.2</v>
      </c>
      <c r="AF9" t="str">
        <f t="shared" si="8"/>
        <v>10.2</v>
      </c>
      <c r="AG9" t="str">
        <f t="shared" si="9"/>
        <v>19.03</v>
      </c>
      <c r="AH9" t="str">
        <f t="shared" si="10"/>
        <v>1.93</v>
      </c>
      <c r="AI9" t="str">
        <f t="shared" si="11"/>
        <v>70.06</v>
      </c>
      <c r="AJ9" t="str">
        <f t="shared" si="12"/>
        <v>0</v>
      </c>
      <c r="AK9" t="str">
        <f t="shared" si="13"/>
        <v>8.27</v>
      </c>
      <c r="AL9" t="str">
        <f t="shared" si="4"/>
        <v>Buxey &amp; 8.88 &amp; 10.2 &amp; 10.2 &amp; 19.03 &amp; 1.93 &amp; 70.06 &amp; 0 &amp; 8.27 \\</v>
      </c>
    </row>
    <row r="10" spans="2:38" x14ac:dyDescent="0.3">
      <c r="B10" t="s">
        <v>7</v>
      </c>
      <c r="C10" s="2">
        <v>308.746132222222</v>
      </c>
      <c r="D10" s="2">
        <v>264.61764705882399</v>
      </c>
      <c r="F10">
        <v>301.50555939999998</v>
      </c>
      <c r="G10">
        <v>301.50555939999998</v>
      </c>
      <c r="H10">
        <v>7.15</v>
      </c>
      <c r="I10" s="2">
        <v>7.24</v>
      </c>
      <c r="J10" s="2">
        <v>7.24</v>
      </c>
      <c r="K10">
        <f t="shared" si="0"/>
        <v>7.24</v>
      </c>
      <c r="L10">
        <v>48.798447999999993</v>
      </c>
      <c r="M10">
        <v>48.798447999999993</v>
      </c>
      <c r="N10">
        <v>8.6999999999999993</v>
      </c>
      <c r="O10" s="2">
        <f t="shared" si="1"/>
        <v>252.70711139999997</v>
      </c>
      <c r="P10" s="2">
        <f t="shared" si="2"/>
        <v>252.70711139999997</v>
      </c>
      <c r="S10" t="s">
        <v>6</v>
      </c>
      <c r="T10" s="3">
        <v>6.76</v>
      </c>
      <c r="U10" s="2">
        <v>8.39</v>
      </c>
      <c r="V10">
        <v>8.3800000000000008</v>
      </c>
      <c r="W10">
        <f t="shared" si="5"/>
        <v>472.73</v>
      </c>
      <c r="X10">
        <v>1.3</v>
      </c>
      <c r="Y10">
        <v>133.44</v>
      </c>
      <c r="Z10">
        <v>0.01</v>
      </c>
      <c r="AA10">
        <v>7.09</v>
      </c>
      <c r="AC10" t="s">
        <v>6</v>
      </c>
      <c r="AD10" t="str">
        <f t="shared" si="6"/>
        <v>6.76</v>
      </c>
      <c r="AE10" t="str">
        <f t="shared" si="7"/>
        <v>8.39</v>
      </c>
      <c r="AF10" t="str">
        <f t="shared" si="8"/>
        <v>8.38</v>
      </c>
      <c r="AG10" t="str">
        <f t="shared" si="9"/>
        <v>472.73</v>
      </c>
      <c r="AH10" t="str">
        <f t="shared" si="10"/>
        <v>1.3</v>
      </c>
      <c r="AI10" t="str">
        <f t="shared" si="11"/>
        <v>133.44</v>
      </c>
      <c r="AJ10" t="str">
        <f t="shared" si="12"/>
        <v>0.01</v>
      </c>
      <c r="AK10" t="str">
        <f t="shared" si="13"/>
        <v>7.09</v>
      </c>
      <c r="AL10" t="str">
        <f t="shared" si="4"/>
        <v>Gunther &amp; 6.76 &amp; 8.39 &amp; 8.38 &amp; 472.73 &amp; 1.3 &amp; 133.44 &amp; 0.01 &amp; 7.09 \\</v>
      </c>
    </row>
    <row r="11" spans="2:38" x14ac:dyDescent="0.3">
      <c r="B11" t="s">
        <v>8</v>
      </c>
      <c r="C11" s="2">
        <v>2.1630233333333302</v>
      </c>
      <c r="D11" s="2">
        <v>0</v>
      </c>
      <c r="F11">
        <v>0</v>
      </c>
      <c r="G11">
        <v>0</v>
      </c>
      <c r="H11">
        <v>2.5409999999999999</v>
      </c>
      <c r="I11" s="2">
        <v>2.16</v>
      </c>
      <c r="J11" s="2">
        <v>2.16</v>
      </c>
      <c r="K11">
        <f t="shared" si="0"/>
        <v>2.16</v>
      </c>
      <c r="L11">
        <v>0</v>
      </c>
      <c r="M11">
        <v>0</v>
      </c>
      <c r="N11">
        <v>0.65</v>
      </c>
      <c r="O11" s="2">
        <f t="shared" si="1"/>
        <v>0</v>
      </c>
      <c r="P11" s="2">
        <f t="shared" si="2"/>
        <v>0</v>
      </c>
      <c r="S11" t="s">
        <v>7</v>
      </c>
      <c r="T11" s="3">
        <v>264.62</v>
      </c>
      <c r="U11" s="2">
        <v>308.75</v>
      </c>
      <c r="V11">
        <v>301.51</v>
      </c>
      <c r="W11">
        <f t="shared" si="5"/>
        <v>7.15</v>
      </c>
      <c r="X11">
        <v>48.8</v>
      </c>
      <c r="Y11">
        <v>8.6999999999999993</v>
      </c>
      <c r="Z11">
        <v>7.24</v>
      </c>
      <c r="AA11">
        <v>252.71</v>
      </c>
      <c r="AC11" t="s">
        <v>7</v>
      </c>
      <c r="AD11" t="str">
        <f t="shared" si="6"/>
        <v>264.62</v>
      </c>
      <c r="AE11" t="str">
        <f t="shared" si="7"/>
        <v>308.75</v>
      </c>
      <c r="AF11" t="str">
        <f t="shared" si="8"/>
        <v>301.51</v>
      </c>
      <c r="AG11" t="str">
        <f t="shared" si="9"/>
        <v>7.15</v>
      </c>
      <c r="AH11" t="str">
        <f t="shared" si="10"/>
        <v>48.8</v>
      </c>
      <c r="AI11" t="str">
        <f t="shared" si="11"/>
        <v>8.7</v>
      </c>
      <c r="AJ11" t="str">
        <f t="shared" si="12"/>
        <v>7.24</v>
      </c>
      <c r="AK11" t="str">
        <f t="shared" si="13"/>
        <v>252.71</v>
      </c>
      <c r="AL11" t="str">
        <f t="shared" si="4"/>
        <v>Hahn &amp; 264.62 &amp; 308.75 &amp; 301.51 &amp; 7.15 &amp; 48.8 &amp; 8.7 &amp; 7.24 &amp; 252.71 \\</v>
      </c>
    </row>
    <row r="12" spans="2:38" x14ac:dyDescent="0.3">
      <c r="B12" t="s">
        <v>9</v>
      </c>
      <c r="C12" s="1">
        <v>2.9155E-2</v>
      </c>
      <c r="D12" s="2">
        <v>0</v>
      </c>
      <c r="F12">
        <v>8.3300000000000006E-3</v>
      </c>
      <c r="G12">
        <v>8.3300000000000006E-3</v>
      </c>
      <c r="H12">
        <v>2.1579999999999999</v>
      </c>
      <c r="I12" s="2">
        <v>0.02</v>
      </c>
      <c r="J12" s="2">
        <v>0.02</v>
      </c>
      <c r="K12">
        <f t="shared" si="0"/>
        <v>0.02</v>
      </c>
      <c r="L12">
        <v>8.3299999999999997E-4</v>
      </c>
      <c r="M12">
        <v>8.3299999999999997E-4</v>
      </c>
      <c r="N12">
        <v>0.31</v>
      </c>
      <c r="O12" s="2">
        <f t="shared" si="1"/>
        <v>7.4970000000000002E-3</v>
      </c>
      <c r="P12" s="2">
        <f>F12-M12</f>
        <v>7.4970000000000002E-3</v>
      </c>
      <c r="S12" t="s">
        <v>8</v>
      </c>
      <c r="T12" s="3">
        <v>0</v>
      </c>
      <c r="U12" s="2">
        <v>2.16</v>
      </c>
      <c r="V12">
        <v>0</v>
      </c>
      <c r="W12">
        <f t="shared" si="5"/>
        <v>2.54</v>
      </c>
      <c r="X12">
        <v>0</v>
      </c>
      <c r="Y12">
        <v>0.65</v>
      </c>
      <c r="Z12">
        <v>2.16</v>
      </c>
      <c r="AA12">
        <v>0</v>
      </c>
      <c r="AC12" t="s">
        <v>8</v>
      </c>
      <c r="AD12" t="str">
        <f t="shared" si="6"/>
        <v>0</v>
      </c>
      <c r="AE12" t="str">
        <f t="shared" si="7"/>
        <v>2.16</v>
      </c>
      <c r="AF12" t="str">
        <f t="shared" si="8"/>
        <v>0</v>
      </c>
      <c r="AG12" t="str">
        <f t="shared" si="9"/>
        <v>2.54</v>
      </c>
      <c r="AH12" t="str">
        <f t="shared" si="10"/>
        <v>0</v>
      </c>
      <c r="AI12" t="str">
        <f t="shared" si="11"/>
        <v>0.65</v>
      </c>
      <c r="AJ12" t="str">
        <f t="shared" si="12"/>
        <v>2.16</v>
      </c>
      <c r="AK12" t="str">
        <f t="shared" si="13"/>
        <v>0</v>
      </c>
      <c r="AL12" t="str">
        <f t="shared" si="4"/>
        <v>Heskiaoff &amp; 0 &amp; 2.16 &amp; 0 &amp; 2.54 &amp; 0 &amp; 0.65 &amp; 2.16 &amp; 0 \\</v>
      </c>
    </row>
    <row r="13" spans="2:38" x14ac:dyDescent="0.3">
      <c r="B13" t="s">
        <v>10</v>
      </c>
      <c r="C13" s="1">
        <v>0.46299111111111102</v>
      </c>
      <c r="D13" s="1">
        <v>0.47058823529411598</v>
      </c>
      <c r="F13">
        <v>0.46299109999999999</v>
      </c>
      <c r="G13">
        <v>0.46299109999999999</v>
      </c>
      <c r="H13">
        <v>0.10299999999999999</v>
      </c>
      <c r="I13" s="2">
        <v>0</v>
      </c>
      <c r="J13" s="2">
        <v>0</v>
      </c>
      <c r="K13">
        <f t="shared" si="0"/>
        <v>0</v>
      </c>
      <c r="L13">
        <v>0.107516</v>
      </c>
      <c r="M13">
        <v>0.107516</v>
      </c>
      <c r="N13">
        <v>0.19</v>
      </c>
      <c r="O13" s="2">
        <f t="shared" si="1"/>
        <v>0.35547509999999999</v>
      </c>
      <c r="P13" s="2">
        <f t="shared" si="2"/>
        <v>0.35547509999999999</v>
      </c>
      <c r="S13" t="s">
        <v>9</v>
      </c>
      <c r="T13" s="3">
        <v>0</v>
      </c>
      <c r="U13" s="2">
        <v>0.03</v>
      </c>
      <c r="V13">
        <v>0.01</v>
      </c>
      <c r="W13">
        <f t="shared" si="5"/>
        <v>2.16</v>
      </c>
      <c r="X13">
        <v>1E-3</v>
      </c>
      <c r="Y13">
        <v>0.31</v>
      </c>
      <c r="Z13">
        <v>0.02</v>
      </c>
      <c r="AA13">
        <v>0.01</v>
      </c>
      <c r="AC13" t="s">
        <v>9</v>
      </c>
      <c r="AD13" t="str">
        <f t="shared" si="6"/>
        <v>0</v>
      </c>
      <c r="AE13" t="str">
        <f t="shared" si="7"/>
        <v>0.03</v>
      </c>
      <c r="AF13" t="str">
        <f t="shared" si="8"/>
        <v>0.01</v>
      </c>
      <c r="AG13" t="str">
        <f t="shared" si="9"/>
        <v>2.16</v>
      </c>
      <c r="AH13" t="str">
        <f t="shared" si="10"/>
        <v>0.001</v>
      </c>
      <c r="AI13" t="str">
        <f t="shared" si="11"/>
        <v>0.31</v>
      </c>
      <c r="AJ13" t="str">
        <f t="shared" si="12"/>
        <v>0.02</v>
      </c>
      <c r="AK13" t="str">
        <f t="shared" si="13"/>
        <v>0.01</v>
      </c>
      <c r="AL13" t="str">
        <f t="shared" si="4"/>
        <v>Jackson &amp; 0 &amp; 0.03 &amp; 0.01 &amp; 2.16 &amp; 0.001 &amp; 0.31 &amp; 0.02 &amp; 0.01 \\</v>
      </c>
    </row>
    <row r="14" spans="2:38" x14ac:dyDescent="0.3">
      <c r="B14" t="s">
        <v>11</v>
      </c>
      <c r="C14" s="2">
        <v>1.2707877777777801</v>
      </c>
      <c r="D14" s="2">
        <v>0</v>
      </c>
      <c r="F14">
        <v>0.11476889999999999</v>
      </c>
      <c r="G14">
        <v>0.11476889999999999</v>
      </c>
      <c r="H14">
        <v>2909.2530000000002</v>
      </c>
      <c r="I14" s="2">
        <v>1.1599999999999999</v>
      </c>
      <c r="J14" s="2">
        <v>1.1599999999999999</v>
      </c>
      <c r="K14">
        <f t="shared" si="0"/>
        <v>1.1599999999999999</v>
      </c>
      <c r="L14">
        <v>2E-3</v>
      </c>
      <c r="M14">
        <v>0</v>
      </c>
      <c r="N14">
        <v>43229</v>
      </c>
      <c r="O14" s="1">
        <f>G14-L14</f>
        <v>0.11276889999999999</v>
      </c>
      <c r="P14" s="1">
        <f t="shared" si="2"/>
        <v>0.11476889999999999</v>
      </c>
      <c r="S14" t="s">
        <v>10</v>
      </c>
      <c r="T14" s="3">
        <v>0.47</v>
      </c>
      <c r="U14" s="2">
        <v>0.46</v>
      </c>
      <c r="V14">
        <v>0.46</v>
      </c>
      <c r="W14">
        <f t="shared" si="5"/>
        <v>0.1</v>
      </c>
      <c r="X14">
        <v>0.11</v>
      </c>
      <c r="Y14">
        <v>0.19</v>
      </c>
      <c r="Z14">
        <v>0</v>
      </c>
      <c r="AA14">
        <v>0.36</v>
      </c>
      <c r="AC14" t="s">
        <v>10</v>
      </c>
      <c r="AD14" t="str">
        <f t="shared" si="6"/>
        <v>0.47</v>
      </c>
      <c r="AE14" t="str">
        <f t="shared" si="7"/>
        <v>0.46</v>
      </c>
      <c r="AF14" t="str">
        <f t="shared" si="8"/>
        <v>0.46</v>
      </c>
      <c r="AG14" t="str">
        <f t="shared" si="9"/>
        <v>0.1</v>
      </c>
      <c r="AH14" t="str">
        <f t="shared" si="10"/>
        <v>0.11</v>
      </c>
      <c r="AI14" t="str">
        <f t="shared" si="11"/>
        <v>0.19</v>
      </c>
      <c r="AJ14" t="str">
        <f t="shared" si="12"/>
        <v>0</v>
      </c>
      <c r="AK14" t="str">
        <f t="shared" si="13"/>
        <v>0.36</v>
      </c>
      <c r="AL14" t="str">
        <f t="shared" si="4"/>
        <v>Jaeschke &amp; 0.47 &amp; 0.46 &amp; 0.46 &amp; 0.1 &amp; 0.11 &amp; 0.19 &amp; 0 &amp; 0.36 \\</v>
      </c>
    </row>
    <row r="15" spans="2:38" x14ac:dyDescent="0.3">
      <c r="B15" t="s">
        <v>12</v>
      </c>
      <c r="C15" s="2">
        <v>151.76356111111099</v>
      </c>
      <c r="D15" s="2">
        <v>84.676470588235304</v>
      </c>
      <c r="F15">
        <v>151.7635611</v>
      </c>
      <c r="G15">
        <v>151.7635611</v>
      </c>
      <c r="H15">
        <v>66.489000000000004</v>
      </c>
      <c r="I15" s="2">
        <v>0</v>
      </c>
      <c r="J15" s="2">
        <v>0</v>
      </c>
      <c r="K15">
        <f t="shared" si="0"/>
        <v>0</v>
      </c>
      <c r="L15">
        <v>25.96</v>
      </c>
      <c r="M15">
        <v>25.96</v>
      </c>
      <c r="N15">
        <v>16.45</v>
      </c>
      <c r="O15" s="2">
        <f t="shared" si="1"/>
        <v>125.8035611</v>
      </c>
      <c r="P15" s="2">
        <f t="shared" si="2"/>
        <v>125.8035611</v>
      </c>
      <c r="S15" t="s">
        <v>11</v>
      </c>
      <c r="T15" s="3">
        <v>0</v>
      </c>
      <c r="U15" s="2">
        <v>1.27</v>
      </c>
      <c r="V15">
        <v>0.11</v>
      </c>
      <c r="W15">
        <f t="shared" si="5"/>
        <v>2909.25</v>
      </c>
      <c r="X15" t="s">
        <v>83</v>
      </c>
      <c r="Y15">
        <v>43229</v>
      </c>
      <c r="Z15">
        <v>1.1599999999999999</v>
      </c>
      <c r="AA15" t="s">
        <v>86</v>
      </c>
      <c r="AC15" t="s">
        <v>11</v>
      </c>
      <c r="AD15" t="str">
        <f t="shared" si="6"/>
        <v>0</v>
      </c>
      <c r="AE15" t="str">
        <f t="shared" si="7"/>
        <v>1.27</v>
      </c>
      <c r="AF15" t="str">
        <f t="shared" si="8"/>
        <v>0.11</v>
      </c>
      <c r="AG15" t="str">
        <f t="shared" si="9"/>
        <v>2909.25</v>
      </c>
      <c r="AH15" t="str">
        <f t="shared" si="10"/>
        <v>[0; 0.002]</v>
      </c>
      <c r="AI15" t="str">
        <f t="shared" si="11"/>
        <v>43229</v>
      </c>
      <c r="AJ15" t="str">
        <f t="shared" si="12"/>
        <v>1.16</v>
      </c>
      <c r="AK15" t="str">
        <f t="shared" si="13"/>
        <v>[0.113; 0.115]</v>
      </c>
      <c r="AL15" t="str">
        <f t="shared" si="4"/>
        <v>Kilbridge &amp; 0 &amp; 1.27 &amp; 0.11 &amp; 2909.25 &amp; [0; 0.002] &amp; 43229 &amp; 1.16 &amp; [0.113; 0.115] \\</v>
      </c>
    </row>
    <row r="16" spans="2:38" x14ac:dyDescent="0.3">
      <c r="B16" t="s">
        <v>13</v>
      </c>
      <c r="C16" s="2">
        <v>5.7728144444444496</v>
      </c>
      <c r="D16" s="2">
        <v>3.8529410976220202</v>
      </c>
      <c r="F16">
        <v>5.4297693999999996</v>
      </c>
      <c r="G16">
        <v>5.4297693999999996</v>
      </c>
      <c r="H16">
        <v>12874</v>
      </c>
      <c r="I16" s="2">
        <v>0.34</v>
      </c>
      <c r="J16" s="2">
        <v>0.34</v>
      </c>
      <c r="K16">
        <f t="shared" si="0"/>
        <v>0.34</v>
      </c>
      <c r="L16">
        <v>0.69</v>
      </c>
      <c r="M16">
        <v>0.69</v>
      </c>
      <c r="N16">
        <v>10564</v>
      </c>
      <c r="O16" s="2">
        <f t="shared" si="1"/>
        <v>4.7397694000000001</v>
      </c>
      <c r="P16" s="2">
        <f t="shared" si="2"/>
        <v>4.7397694000000001</v>
      </c>
      <c r="S16" t="s">
        <v>12</v>
      </c>
      <c r="T16" s="3">
        <v>84.68</v>
      </c>
      <c r="U16" s="2">
        <v>151.76</v>
      </c>
      <c r="V16">
        <v>151.76</v>
      </c>
      <c r="W16">
        <f t="shared" si="5"/>
        <v>66.489999999999995</v>
      </c>
      <c r="X16">
        <v>25.96</v>
      </c>
      <c r="Y16">
        <v>16.45</v>
      </c>
      <c r="Z16">
        <v>0</v>
      </c>
      <c r="AA16">
        <v>125.8</v>
      </c>
      <c r="AC16" t="s">
        <v>12</v>
      </c>
      <c r="AD16" t="str">
        <f t="shared" si="6"/>
        <v>84.68</v>
      </c>
      <c r="AE16" t="str">
        <f t="shared" si="7"/>
        <v>151.76</v>
      </c>
      <c r="AF16" t="str">
        <f t="shared" si="8"/>
        <v>151.76</v>
      </c>
      <c r="AG16" t="str">
        <f t="shared" si="9"/>
        <v>66.49</v>
      </c>
      <c r="AH16" t="str">
        <f t="shared" si="10"/>
        <v>25.96</v>
      </c>
      <c r="AI16" t="str">
        <f t="shared" si="11"/>
        <v>16.45</v>
      </c>
      <c r="AJ16" t="str">
        <f t="shared" si="12"/>
        <v>0</v>
      </c>
      <c r="AK16" t="str">
        <f t="shared" si="13"/>
        <v>125.8</v>
      </c>
      <c r="AL16" t="str">
        <f t="shared" si="4"/>
        <v>Lutz1 &amp; 84.68 &amp; 151.76 &amp; 151.76 &amp; 66.49 &amp; 25.96 &amp; 16.45 &amp; 0 &amp; 125.8 \\</v>
      </c>
    </row>
    <row r="17" spans="2:38" x14ac:dyDescent="0.3">
      <c r="B17" t="s">
        <v>14</v>
      </c>
      <c r="C17" s="2">
        <v>4.7851322222222201</v>
      </c>
      <c r="D17" s="2">
        <v>0</v>
      </c>
      <c r="F17">
        <v>1.8643000000000001</v>
      </c>
      <c r="G17">
        <v>1.86428887</v>
      </c>
      <c r="H17">
        <v>19156</v>
      </c>
      <c r="I17" s="2">
        <v>2.92</v>
      </c>
      <c r="J17" s="2">
        <v>2.92</v>
      </c>
      <c r="K17">
        <f t="shared" si="0"/>
        <v>2.92</v>
      </c>
      <c r="L17">
        <v>7.0000000000000007E-2</v>
      </c>
      <c r="M17">
        <v>7.0000000000000007E-2</v>
      </c>
      <c r="N17">
        <v>932.89</v>
      </c>
      <c r="O17" s="2">
        <f t="shared" si="1"/>
        <v>1.7942888699999999</v>
      </c>
      <c r="P17" s="2">
        <f t="shared" si="2"/>
        <v>1.7943</v>
      </c>
      <c r="S17" t="s">
        <v>13</v>
      </c>
      <c r="T17" s="3">
        <v>3.85</v>
      </c>
      <c r="U17" s="2">
        <v>5.77</v>
      </c>
      <c r="V17">
        <v>5.43</v>
      </c>
      <c r="W17">
        <f t="shared" si="5"/>
        <v>12874</v>
      </c>
      <c r="X17">
        <v>0.69</v>
      </c>
      <c r="Y17">
        <v>10564</v>
      </c>
      <c r="Z17">
        <v>0.34</v>
      </c>
      <c r="AA17">
        <v>4.74</v>
      </c>
      <c r="AC17" t="s">
        <v>13</v>
      </c>
      <c r="AD17" t="str">
        <f t="shared" si="6"/>
        <v>3.85</v>
      </c>
      <c r="AE17" t="str">
        <f t="shared" si="7"/>
        <v>5.77</v>
      </c>
      <c r="AF17" t="str">
        <f t="shared" si="8"/>
        <v>5.43</v>
      </c>
      <c r="AG17" t="str">
        <f t="shared" si="9"/>
        <v>12874</v>
      </c>
      <c r="AH17" t="str">
        <f t="shared" si="10"/>
        <v>0.69</v>
      </c>
      <c r="AI17" t="str">
        <f t="shared" si="11"/>
        <v>10564</v>
      </c>
      <c r="AJ17" t="str">
        <f t="shared" si="12"/>
        <v>0.34</v>
      </c>
      <c r="AK17" t="str">
        <f t="shared" si="13"/>
        <v>4.74</v>
      </c>
      <c r="AL17" t="str">
        <f t="shared" si="4"/>
        <v>Lutz2 &amp; 3.85 &amp; 5.77 &amp; 5.43 &amp; 12874 &amp; 0.69 &amp; 10564 &amp; 0.34 &amp; 4.74 \\</v>
      </c>
    </row>
    <row r="18" spans="2:38" x14ac:dyDescent="0.3">
      <c r="B18" t="s">
        <v>15</v>
      </c>
      <c r="C18" s="2">
        <v>3.67834222222222</v>
      </c>
      <c r="D18" s="2">
        <v>3.1764705882353002</v>
      </c>
      <c r="F18">
        <v>3.6783421999999999</v>
      </c>
      <c r="G18">
        <v>3.6783421999999999</v>
      </c>
      <c r="H18">
        <v>0.63300000000000001</v>
      </c>
      <c r="I18" s="2">
        <v>0</v>
      </c>
      <c r="J18" s="2">
        <v>0</v>
      </c>
      <c r="K18">
        <f t="shared" si="0"/>
        <v>0</v>
      </c>
      <c r="L18">
        <v>0.49</v>
      </c>
      <c r="M18">
        <v>0.49</v>
      </c>
      <c r="N18">
        <v>0.79</v>
      </c>
      <c r="O18" s="2">
        <f t="shared" si="1"/>
        <v>3.1883422000000001</v>
      </c>
      <c r="P18" s="2">
        <f t="shared" si="2"/>
        <v>3.1883422000000001</v>
      </c>
      <c r="S18" t="s">
        <v>14</v>
      </c>
      <c r="T18" s="3">
        <v>0</v>
      </c>
      <c r="U18" s="2">
        <v>4.79</v>
      </c>
      <c r="V18">
        <v>1.86</v>
      </c>
      <c r="W18">
        <f t="shared" si="5"/>
        <v>19156</v>
      </c>
      <c r="X18">
        <v>7.0000000000000007E-2</v>
      </c>
      <c r="Y18">
        <v>932.89</v>
      </c>
      <c r="Z18">
        <v>2.92</v>
      </c>
      <c r="AA18">
        <v>1.79</v>
      </c>
      <c r="AC18" t="s">
        <v>14</v>
      </c>
      <c r="AD18" t="str">
        <f t="shared" si="6"/>
        <v>0</v>
      </c>
      <c r="AE18" t="str">
        <f t="shared" si="7"/>
        <v>4.79</v>
      </c>
      <c r="AF18" t="str">
        <f t="shared" si="8"/>
        <v>1.86</v>
      </c>
      <c r="AG18" t="str">
        <f t="shared" si="9"/>
        <v>19156</v>
      </c>
      <c r="AH18" t="str">
        <f t="shared" si="10"/>
        <v>0.07</v>
      </c>
      <c r="AI18" t="str">
        <f t="shared" si="11"/>
        <v>932.89</v>
      </c>
      <c r="AJ18" t="str">
        <f t="shared" si="12"/>
        <v>2.92</v>
      </c>
      <c r="AK18" t="str">
        <f t="shared" si="13"/>
        <v>1.79</v>
      </c>
      <c r="AL18" t="str">
        <f t="shared" si="4"/>
        <v>Lutz3 &amp; 0 &amp; 4.79 &amp; 1.86 &amp; 19156 &amp; 0.07 &amp; 932.89 &amp; 2.92 &amp; 1.79 \\</v>
      </c>
    </row>
    <row r="19" spans="2:38" x14ac:dyDescent="0.3">
      <c r="B19" t="s">
        <v>16</v>
      </c>
      <c r="C19" s="2">
        <v>1.76660555555556</v>
      </c>
      <c r="D19" s="2">
        <v>1.70588235294118</v>
      </c>
      <c r="F19">
        <v>1.7666056000000001</v>
      </c>
      <c r="G19">
        <v>1.7666056000000001</v>
      </c>
      <c r="H19">
        <v>8.2000000000000003E-2</v>
      </c>
      <c r="I19" s="2">
        <v>0</v>
      </c>
      <c r="J19" s="2">
        <v>0</v>
      </c>
      <c r="K19">
        <f t="shared" si="0"/>
        <v>0</v>
      </c>
      <c r="L19">
        <v>0.32</v>
      </c>
      <c r="M19">
        <v>0.32</v>
      </c>
      <c r="N19">
        <v>7.0000000000000007E-2</v>
      </c>
      <c r="O19" s="2">
        <f t="shared" si="1"/>
        <v>1.4466056</v>
      </c>
      <c r="P19" s="2">
        <f t="shared" si="2"/>
        <v>1.4466056</v>
      </c>
      <c r="S19" t="s">
        <v>15</v>
      </c>
      <c r="T19" s="3">
        <v>3.18</v>
      </c>
      <c r="U19" s="2">
        <v>3.68</v>
      </c>
      <c r="V19">
        <v>3.68</v>
      </c>
      <c r="W19">
        <f t="shared" si="5"/>
        <v>0.63</v>
      </c>
      <c r="X19">
        <v>0.49</v>
      </c>
      <c r="Y19">
        <v>0.79</v>
      </c>
      <c r="Z19">
        <v>0</v>
      </c>
      <c r="AA19">
        <v>3.19</v>
      </c>
      <c r="AC19" t="s">
        <v>15</v>
      </c>
      <c r="AD19" t="str">
        <f t="shared" si="6"/>
        <v>3.18</v>
      </c>
      <c r="AE19" t="str">
        <f t="shared" si="7"/>
        <v>3.68</v>
      </c>
      <c r="AF19" t="str">
        <f t="shared" si="8"/>
        <v>3.68</v>
      </c>
      <c r="AG19" t="str">
        <f t="shared" si="9"/>
        <v>0.63</v>
      </c>
      <c r="AH19" t="str">
        <f t="shared" si="10"/>
        <v>0.49</v>
      </c>
      <c r="AI19" t="str">
        <f t="shared" si="11"/>
        <v>0.79</v>
      </c>
      <c r="AJ19" t="str">
        <f t="shared" si="12"/>
        <v>0</v>
      </c>
      <c r="AK19" t="str">
        <f t="shared" si="13"/>
        <v>3.19</v>
      </c>
      <c r="AL19" t="str">
        <f t="shared" si="4"/>
        <v>Mansoor &amp; 3.18 &amp; 3.68 &amp; 3.68 &amp; 0.63 &amp; 0.49 &amp; 0.79 &amp; 0 &amp; 3.19 \\</v>
      </c>
    </row>
    <row r="20" spans="2:38" x14ac:dyDescent="0.3">
      <c r="B20" t="s">
        <v>17</v>
      </c>
      <c r="C20" s="1">
        <v>9.9497222222222195E-2</v>
      </c>
      <c r="D20" s="2">
        <v>0</v>
      </c>
      <c r="F20">
        <v>2.4989999999999998E-2</v>
      </c>
      <c r="G20">
        <v>2.4989999999999998E-2</v>
      </c>
      <c r="H20">
        <v>1.9379999999999999</v>
      </c>
      <c r="I20" s="2">
        <v>7.0000000000000007E-2</v>
      </c>
      <c r="J20" s="2">
        <v>7.0000000000000007E-2</v>
      </c>
      <c r="K20">
        <f t="shared" si="0"/>
        <v>7.0000000000000007E-2</v>
      </c>
      <c r="L20">
        <v>2E-3</v>
      </c>
      <c r="M20">
        <v>2E-3</v>
      </c>
      <c r="N20">
        <v>1.53</v>
      </c>
      <c r="O20" s="1">
        <f t="shared" si="1"/>
        <v>2.2989999999999997E-2</v>
      </c>
      <c r="P20" s="1">
        <f t="shared" si="2"/>
        <v>2.2989999999999997E-2</v>
      </c>
      <c r="S20" t="s">
        <v>16</v>
      </c>
      <c r="T20" s="3">
        <v>1.71</v>
      </c>
      <c r="U20" s="2">
        <v>1.77</v>
      </c>
      <c r="V20">
        <v>1.77</v>
      </c>
      <c r="W20">
        <f t="shared" si="5"/>
        <v>0.08</v>
      </c>
      <c r="X20">
        <v>0.32</v>
      </c>
      <c r="Y20">
        <v>7.0000000000000007E-2</v>
      </c>
      <c r="Z20">
        <v>0</v>
      </c>
      <c r="AA20">
        <v>1.45</v>
      </c>
      <c r="AC20" t="s">
        <v>16</v>
      </c>
      <c r="AD20" t="str">
        <f t="shared" si="6"/>
        <v>1.71</v>
      </c>
      <c r="AE20" t="str">
        <f t="shared" si="7"/>
        <v>1.77</v>
      </c>
      <c r="AF20" t="str">
        <f t="shared" si="8"/>
        <v>1.77</v>
      </c>
      <c r="AG20" t="str">
        <f t="shared" si="9"/>
        <v>0.08</v>
      </c>
      <c r="AH20" t="str">
        <f t="shared" si="10"/>
        <v>0.32</v>
      </c>
      <c r="AI20" t="str">
        <f t="shared" si="11"/>
        <v>0.07</v>
      </c>
      <c r="AJ20" t="str">
        <f t="shared" si="12"/>
        <v>0</v>
      </c>
      <c r="AK20" t="str">
        <f t="shared" si="13"/>
        <v>1.45</v>
      </c>
      <c r="AL20" t="str">
        <f t="shared" si="4"/>
        <v>Mertens &amp; 1.71 &amp; 1.77 &amp; 1.77 &amp; 0.08 &amp; 0.32 &amp; 0.07 &amp; 0 &amp; 1.45 \\</v>
      </c>
    </row>
    <row r="21" spans="2:38" x14ac:dyDescent="0.3">
      <c r="B21" t="s">
        <v>18</v>
      </c>
      <c r="C21" s="2">
        <v>21.860849444444401</v>
      </c>
      <c r="D21" s="2">
        <v>0</v>
      </c>
      <c r="F21">
        <v>19.090998899999999</v>
      </c>
      <c r="G21">
        <v>19.090998899999999</v>
      </c>
      <c r="H21">
        <v>31932.710999999999</v>
      </c>
      <c r="I21" s="2">
        <v>2.77</v>
      </c>
      <c r="J21" s="2">
        <v>2.77</v>
      </c>
      <c r="K21">
        <f t="shared" si="0"/>
        <v>2.77</v>
      </c>
      <c r="L21">
        <v>1.3344659999999999</v>
      </c>
      <c r="M21">
        <v>1.3327999999999998</v>
      </c>
      <c r="N21">
        <v>43241</v>
      </c>
      <c r="O21" s="2">
        <f t="shared" si="1"/>
        <v>17.7565329</v>
      </c>
      <c r="P21" s="2">
        <f t="shared" si="2"/>
        <v>17.7581989</v>
      </c>
      <c r="S21" t="s">
        <v>17</v>
      </c>
      <c r="T21" s="3">
        <v>0</v>
      </c>
      <c r="U21" s="2">
        <v>0.1</v>
      </c>
      <c r="V21">
        <v>0.02</v>
      </c>
      <c r="W21">
        <f t="shared" si="5"/>
        <v>1.94</v>
      </c>
      <c r="X21">
        <v>2E-3</v>
      </c>
      <c r="Y21">
        <v>1.53</v>
      </c>
      <c r="Z21">
        <v>7.0000000000000007E-2</v>
      </c>
      <c r="AA21">
        <v>0.02</v>
      </c>
      <c r="AC21" t="s">
        <v>17</v>
      </c>
      <c r="AD21" t="str">
        <f t="shared" si="6"/>
        <v>0</v>
      </c>
      <c r="AE21" t="str">
        <f t="shared" si="7"/>
        <v>0.1</v>
      </c>
      <c r="AF21" t="str">
        <f t="shared" si="8"/>
        <v>0.02</v>
      </c>
      <c r="AG21" t="str">
        <f t="shared" si="9"/>
        <v>1.94</v>
      </c>
      <c r="AH21" t="str">
        <f t="shared" si="10"/>
        <v>0.002</v>
      </c>
      <c r="AI21" t="str">
        <f t="shared" si="11"/>
        <v>1.53</v>
      </c>
      <c r="AJ21" t="str">
        <f t="shared" si="12"/>
        <v>0.07</v>
      </c>
      <c r="AK21" t="str">
        <f t="shared" si="13"/>
        <v>0.02</v>
      </c>
      <c r="AL21" t="str">
        <f>_xlfn.CONCAT(AC21," &amp; ",AD21," &amp; ",AE21," &amp; ",AF21," &amp; ",AG21," &amp; ",AH21," &amp; ",AI21," &amp; ",AJ21," &amp; ",AK21, " \\")</f>
        <v>Mitchell &amp; 0 &amp; 0.1 &amp; 0.02 &amp; 1.94 &amp; 0.002 &amp; 1.53 &amp; 0.07 &amp; 0.02 \\</v>
      </c>
    </row>
    <row r="22" spans="2:38" x14ac:dyDescent="0.3">
      <c r="B22" t="s">
        <v>19</v>
      </c>
      <c r="C22" s="1">
        <v>0.28599666666666701</v>
      </c>
      <c r="D22" s="2">
        <v>0</v>
      </c>
      <c r="F22">
        <v>0.2452722</v>
      </c>
      <c r="G22">
        <v>0.2452722</v>
      </c>
      <c r="H22">
        <v>7.4470000000000001</v>
      </c>
      <c r="I22" s="2">
        <v>0.04</v>
      </c>
      <c r="J22" s="2">
        <v>0.04</v>
      </c>
      <c r="K22">
        <f t="shared" si="0"/>
        <v>0.04</v>
      </c>
      <c r="L22">
        <v>1.4161E-2</v>
      </c>
      <c r="M22">
        <v>1.4161E-2</v>
      </c>
      <c r="N22">
        <v>5.07</v>
      </c>
      <c r="O22" s="2">
        <f t="shared" si="1"/>
        <v>0.23111119999999999</v>
      </c>
      <c r="P22" s="2">
        <f t="shared" si="2"/>
        <v>0.23111119999999999</v>
      </c>
      <c r="S22" t="s">
        <v>18</v>
      </c>
      <c r="T22" s="3">
        <v>0</v>
      </c>
      <c r="U22" s="2">
        <v>21.86</v>
      </c>
      <c r="V22">
        <v>19.09</v>
      </c>
      <c r="W22">
        <f t="shared" si="5"/>
        <v>31932.71</v>
      </c>
      <c r="X22" t="s">
        <v>87</v>
      </c>
      <c r="Y22">
        <v>43241</v>
      </c>
      <c r="Z22">
        <v>2.77</v>
      </c>
      <c r="AA22" t="s">
        <v>89</v>
      </c>
      <c r="AC22" t="s">
        <v>18</v>
      </c>
      <c r="AD22" t="str">
        <f t="shared" si="6"/>
        <v>0</v>
      </c>
      <c r="AE22" t="str">
        <f t="shared" si="7"/>
        <v>21.86</v>
      </c>
      <c r="AF22" t="str">
        <f t="shared" si="8"/>
        <v>19.09</v>
      </c>
      <c r="AG22" t="str">
        <f t="shared" si="9"/>
        <v>31932.71</v>
      </c>
      <c r="AH22" t="str">
        <f t="shared" si="10"/>
        <v>[1.333; 1.334]</v>
      </c>
      <c r="AI22" t="str">
        <f t="shared" si="11"/>
        <v>43241</v>
      </c>
      <c r="AJ22" t="str">
        <f t="shared" si="12"/>
        <v>2.77</v>
      </c>
      <c r="AK22" t="str">
        <f t="shared" si="13"/>
        <v>[17.756; 17.757]</v>
      </c>
      <c r="AL22" t="str">
        <f t="shared" si="4"/>
        <v>Mukherje &amp; 0 &amp; 21.86 &amp; 19.09 &amp; 31932.71 &amp; [1.333; 1.334] &amp; 43241 &amp; 2.77 &amp; [17.756; 17.757] \\</v>
      </c>
    </row>
    <row r="23" spans="2:38" x14ac:dyDescent="0.3">
      <c r="B23" t="s">
        <v>20</v>
      </c>
      <c r="C23" s="2">
        <v>13.525216666666701</v>
      </c>
      <c r="D23" s="2">
        <v>12.588235294117601</v>
      </c>
      <c r="F23">
        <v>13.5252167</v>
      </c>
      <c r="G23">
        <v>13.5252167</v>
      </c>
      <c r="H23">
        <v>24.050999999999998</v>
      </c>
      <c r="I23" s="2">
        <v>0</v>
      </c>
      <c r="J23" s="2">
        <v>0</v>
      </c>
      <c r="K23">
        <f t="shared" si="0"/>
        <v>0</v>
      </c>
      <c r="L23">
        <v>2.4210359999999995</v>
      </c>
      <c r="M23">
        <v>2.4210359999999995</v>
      </c>
      <c r="N23">
        <v>64.11</v>
      </c>
      <c r="O23" s="2">
        <f t="shared" si="1"/>
        <v>11.104180700000001</v>
      </c>
      <c r="P23" s="2">
        <f t="shared" si="2"/>
        <v>11.104180700000001</v>
      </c>
      <c r="S23" t="s">
        <v>19</v>
      </c>
      <c r="T23" s="3">
        <v>0</v>
      </c>
      <c r="U23" s="2">
        <v>0.28999999999999998</v>
      </c>
      <c r="V23">
        <v>0.25</v>
      </c>
      <c r="W23">
        <f t="shared" si="5"/>
        <v>7.45</v>
      </c>
      <c r="X23">
        <v>1.4E-2</v>
      </c>
      <c r="Y23">
        <v>5.07</v>
      </c>
      <c r="Z23">
        <v>0.04</v>
      </c>
      <c r="AA23">
        <v>0.23599999999999999</v>
      </c>
      <c r="AC23" t="s">
        <v>19</v>
      </c>
      <c r="AD23" t="str">
        <f t="shared" si="6"/>
        <v>0</v>
      </c>
      <c r="AE23" t="str">
        <f t="shared" si="7"/>
        <v>0.29</v>
      </c>
      <c r="AF23" t="str">
        <f t="shared" si="8"/>
        <v>0.25</v>
      </c>
      <c r="AG23" t="str">
        <f t="shared" si="9"/>
        <v>7.45</v>
      </c>
      <c r="AH23" t="str">
        <f t="shared" si="10"/>
        <v>0.014</v>
      </c>
      <c r="AI23" t="str">
        <f t="shared" si="11"/>
        <v>5.07</v>
      </c>
      <c r="AJ23" t="str">
        <f t="shared" si="12"/>
        <v>0.04</v>
      </c>
      <c r="AK23" t="str">
        <f t="shared" si="13"/>
        <v>0.236</v>
      </c>
      <c r="AL23" t="str">
        <f t="shared" si="4"/>
        <v>Roszieg &amp; 0 &amp; 0.29 &amp; 0.25 &amp; 7.45 &amp; 0.014 &amp; 5.07 &amp; 0.04 &amp; 0.236 \\</v>
      </c>
    </row>
    <row r="24" spans="2:38" x14ac:dyDescent="0.3">
      <c r="B24" t="s">
        <v>21</v>
      </c>
      <c r="C24" s="2">
        <v>289.11898888888902</v>
      </c>
      <c r="D24" s="2">
        <v>0</v>
      </c>
      <c r="F24">
        <v>394.25</v>
      </c>
      <c r="G24">
        <v>13.25</v>
      </c>
      <c r="H24">
        <v>5402.6</v>
      </c>
      <c r="I24" s="2">
        <v>0</v>
      </c>
      <c r="J24" s="2">
        <f>C24-G24</f>
        <v>275.86898888888902</v>
      </c>
      <c r="K24" t="str">
        <f t="shared" si="0"/>
        <v>[0, 275,868988888889]</v>
      </c>
      <c r="L24">
        <v>7.5111609999999995</v>
      </c>
      <c r="M24">
        <v>1.1045579999999999</v>
      </c>
      <c r="N24">
        <v>131967</v>
      </c>
      <c r="O24" s="2">
        <f t="shared" si="1"/>
        <v>5.7388390000000005</v>
      </c>
      <c r="P24" s="2">
        <f t="shared" si="2"/>
        <v>393.145442</v>
      </c>
      <c r="S24" t="s">
        <v>20</v>
      </c>
      <c r="T24" s="3">
        <v>12.59</v>
      </c>
      <c r="U24" s="2">
        <v>13.53</v>
      </c>
      <c r="V24">
        <v>13.53</v>
      </c>
      <c r="W24">
        <f t="shared" si="5"/>
        <v>24.05</v>
      </c>
      <c r="X24">
        <v>2.2400000000000002</v>
      </c>
      <c r="Y24">
        <v>64.11</v>
      </c>
      <c r="Z24">
        <v>0</v>
      </c>
      <c r="AA24">
        <v>11.11</v>
      </c>
      <c r="AC24" t="s">
        <v>20</v>
      </c>
      <c r="AD24" t="str">
        <f t="shared" si="6"/>
        <v>12.59</v>
      </c>
      <c r="AE24" t="str">
        <f t="shared" si="7"/>
        <v>13.53</v>
      </c>
      <c r="AF24" t="str">
        <f t="shared" si="8"/>
        <v>13.53</v>
      </c>
      <c r="AG24" t="str">
        <f t="shared" si="9"/>
        <v>24.05</v>
      </c>
      <c r="AH24" t="str">
        <f t="shared" si="10"/>
        <v>2.24</v>
      </c>
      <c r="AI24" t="str">
        <f t="shared" si="11"/>
        <v>64.11</v>
      </c>
      <c r="AJ24" t="str">
        <f t="shared" si="12"/>
        <v>0</v>
      </c>
      <c r="AK24" t="str">
        <f t="shared" si="13"/>
        <v>11.11</v>
      </c>
      <c r="AL24" t="str">
        <f t="shared" si="4"/>
        <v>Sawyer &amp; 12.59 &amp; 13.53 &amp; 13.53 &amp; 24.05 &amp; 2.24 &amp; 64.11 &amp; 0 &amp; 11.11 \\</v>
      </c>
    </row>
    <row r="25" spans="2:38" x14ac:dyDescent="0.3">
      <c r="B25" t="s">
        <v>22</v>
      </c>
      <c r="C25" s="2">
        <v>11.755327777777801</v>
      </c>
      <c r="D25" s="2">
        <v>0</v>
      </c>
      <c r="F25">
        <v>8.0996088999999998</v>
      </c>
      <c r="G25">
        <v>7.1718672300000001</v>
      </c>
      <c r="H25">
        <v>43200</v>
      </c>
      <c r="I25" s="2">
        <v>3.66</v>
      </c>
      <c r="J25" s="2">
        <v>4.58</v>
      </c>
      <c r="K25" t="str">
        <f t="shared" si="0"/>
        <v>[3,66, 4,58]</v>
      </c>
      <c r="L25">
        <v>0.43482599999999993</v>
      </c>
      <c r="M25">
        <v>0.41483399999999998</v>
      </c>
      <c r="N25">
        <v>45472</v>
      </c>
      <c r="O25" s="2">
        <f t="shared" si="1"/>
        <v>6.73704123</v>
      </c>
      <c r="P25" s="2">
        <f t="shared" si="2"/>
        <v>7.6847748999999999</v>
      </c>
      <c r="S25" t="s">
        <v>21</v>
      </c>
      <c r="T25" s="3">
        <v>0</v>
      </c>
      <c r="U25" s="2">
        <v>289.12</v>
      </c>
      <c r="V25" t="s">
        <v>96</v>
      </c>
      <c r="W25">
        <v>5402.6</v>
      </c>
      <c r="X25" t="s">
        <v>88</v>
      </c>
      <c r="Y25">
        <v>131967</v>
      </c>
      <c r="Z25" t="s">
        <v>98</v>
      </c>
      <c r="AA25" t="s">
        <v>97</v>
      </c>
      <c r="AC25" t="s">
        <v>21</v>
      </c>
      <c r="AD25" t="str">
        <f t="shared" si="6"/>
        <v>0</v>
      </c>
      <c r="AE25" t="str">
        <f t="shared" si="7"/>
        <v>289.12</v>
      </c>
      <c r="AF25" t="str">
        <f>_xlfn.CONCAT(SUBSTITUTE(V25, ",","."),"$^\dagger$")</f>
        <v>[13.25; 394.25]$^\dagger$</v>
      </c>
      <c r="AG25" t="str">
        <f>_xlfn.CONCAT(SUBSTITUTE(W25, ",","."),"$^\dagger$")</f>
        <v>5402.6$^\dagger$</v>
      </c>
      <c r="AH25" t="str">
        <f t="shared" si="10"/>
        <v>[1.11; 7.51]</v>
      </c>
      <c r="AI25" t="str">
        <f t="shared" si="11"/>
        <v>131967</v>
      </c>
      <c r="AJ25" t="str">
        <f>_xlfn.CONCAT(SUBSTITUTE(Z25, ",","."),"*")</f>
        <v>[0; 275.87]*</v>
      </c>
      <c r="AK25" t="str">
        <f t="shared" si="13"/>
        <v>[5.74; 393.15]</v>
      </c>
      <c r="AL25" t="str">
        <f t="shared" si="4"/>
        <v>Scholl &amp; 0 &amp; 289.12 &amp; [13.25; 394.25]$^\dagger$ &amp; 5402.6$^\dagger$ &amp; [1.11; 7.51] &amp; 131967 &amp; [0; 275.87]* &amp; [5.74; 393.15] \\</v>
      </c>
    </row>
    <row r="26" spans="2:38" x14ac:dyDescent="0.3">
      <c r="B26" t="s">
        <v>23</v>
      </c>
      <c r="C26" s="2">
        <v>6.6125866666666804</v>
      </c>
      <c r="D26" s="2">
        <v>0.35293864451611201</v>
      </c>
      <c r="F26">
        <v>2.8062038999999999</v>
      </c>
      <c r="G26">
        <v>0</v>
      </c>
      <c r="H26">
        <v>43200</v>
      </c>
      <c r="I26" s="2">
        <v>3.81</v>
      </c>
      <c r="J26" s="2">
        <v>6.61</v>
      </c>
      <c r="K26" t="str">
        <f t="shared" si="0"/>
        <v>[3,81, 6,61]</v>
      </c>
      <c r="L26">
        <v>3.9983999999999992E-2</v>
      </c>
      <c r="M26">
        <v>0</v>
      </c>
      <c r="N26">
        <v>146173</v>
      </c>
      <c r="O26" s="2">
        <v>0</v>
      </c>
      <c r="P26" s="2">
        <f t="shared" si="2"/>
        <v>2.8062038999999999</v>
      </c>
      <c r="S26" t="s">
        <v>22</v>
      </c>
      <c r="T26" s="3">
        <v>0</v>
      </c>
      <c r="U26" s="2">
        <v>11.76</v>
      </c>
      <c r="V26" t="s">
        <v>73</v>
      </c>
      <c r="W26">
        <f t="shared" si="5"/>
        <v>43200</v>
      </c>
      <c r="X26" t="s">
        <v>90</v>
      </c>
      <c r="Y26">
        <v>45472</v>
      </c>
      <c r="Z26" t="s">
        <v>99</v>
      </c>
      <c r="AA26" t="s">
        <v>91</v>
      </c>
      <c r="AC26" t="s">
        <v>22</v>
      </c>
      <c r="AD26" t="str">
        <f t="shared" si="6"/>
        <v>0</v>
      </c>
      <c r="AE26" t="str">
        <f t="shared" si="7"/>
        <v>11.76</v>
      </c>
      <c r="AF26" t="str">
        <f t="shared" si="8"/>
        <v>[7.17; 8.1]</v>
      </c>
      <c r="AG26" t="str">
        <f t="shared" si="9"/>
        <v>43200</v>
      </c>
      <c r="AH26" t="str">
        <f t="shared" si="10"/>
        <v>[0.415; 0.435]</v>
      </c>
      <c r="AI26" t="str">
        <f t="shared" si="11"/>
        <v>45472</v>
      </c>
      <c r="AJ26" t="str">
        <f>SUBSTITUTE(Z26, ",",".")</f>
        <v>[3.66; 4.58]</v>
      </c>
      <c r="AK26" t="str">
        <f t="shared" si="13"/>
        <v>[6.73; 7.68]</v>
      </c>
      <c r="AL26" t="str">
        <f t="shared" si="4"/>
        <v>Tonge &amp; 0 &amp; 11.76 &amp; [7.17; 8.1] &amp; 43200 &amp; [0.415; 0.435] &amp; 45472 &amp; [3.66; 4.58] &amp; [6.73; 7.68] \\</v>
      </c>
    </row>
    <row r="27" spans="2:38" x14ac:dyDescent="0.3">
      <c r="B27" t="s">
        <v>24</v>
      </c>
      <c r="C27" s="2">
        <v>5.0009166666666802</v>
      </c>
      <c r="D27" s="2">
        <v>0</v>
      </c>
      <c r="F27">
        <v>1.4540877999999999</v>
      </c>
      <c r="G27">
        <v>0</v>
      </c>
      <c r="H27">
        <v>43200</v>
      </c>
      <c r="I27" s="2">
        <v>3.55</v>
      </c>
      <c r="J27" s="2">
        <v>5</v>
      </c>
      <c r="K27" t="str">
        <f t="shared" si="0"/>
        <v>[3,55, 5]</v>
      </c>
      <c r="L27">
        <v>0.01</v>
      </c>
      <c r="M27">
        <v>0</v>
      </c>
      <c r="N27">
        <v>87362</v>
      </c>
      <c r="O27" s="2">
        <f>G27-L27</f>
        <v>-0.01</v>
      </c>
      <c r="P27" s="2">
        <f t="shared" si="2"/>
        <v>1.4540877999999999</v>
      </c>
      <c r="S27" t="s">
        <v>23</v>
      </c>
      <c r="T27" s="3">
        <v>0.35</v>
      </c>
      <c r="U27" s="2">
        <v>6.61</v>
      </c>
      <c r="V27" t="s">
        <v>74</v>
      </c>
      <c r="W27">
        <f t="shared" si="5"/>
        <v>43200</v>
      </c>
      <c r="X27" t="s">
        <v>92</v>
      </c>
      <c r="Y27">
        <v>146173</v>
      </c>
      <c r="Z27" t="s">
        <v>100</v>
      </c>
      <c r="AA27" t="s">
        <v>74</v>
      </c>
      <c r="AC27" t="s">
        <v>23</v>
      </c>
      <c r="AD27" t="str">
        <f t="shared" si="6"/>
        <v>0.35</v>
      </c>
      <c r="AE27" t="str">
        <f t="shared" si="7"/>
        <v>6.61</v>
      </c>
      <c r="AF27" t="str">
        <f t="shared" si="8"/>
        <v>[0; 2.81]</v>
      </c>
      <c r="AG27" t="str">
        <f t="shared" si="9"/>
        <v>43200</v>
      </c>
      <c r="AH27" t="str">
        <f t="shared" si="10"/>
        <v>[0; 0.040]</v>
      </c>
      <c r="AI27" t="str">
        <f t="shared" si="11"/>
        <v>146173</v>
      </c>
      <c r="AJ27" t="str">
        <f t="shared" si="12"/>
        <v>[3.81; 6.61]</v>
      </c>
      <c r="AK27" t="str">
        <f t="shared" si="13"/>
        <v>[0; 2.81]</v>
      </c>
      <c r="AL27" t="str">
        <f t="shared" si="4"/>
        <v>Warnecke &amp; 0.35 &amp; 6.61 &amp; [0; 2.81] &amp; 43200 &amp; [0; 0.040] &amp; 146173 &amp; [3.81; 6.61] &amp; [0; 2.81] \\</v>
      </c>
    </row>
    <row r="28" spans="2:38" x14ac:dyDescent="0.3">
      <c r="S28" t="s">
        <v>24</v>
      </c>
      <c r="T28" s="3">
        <v>0</v>
      </c>
      <c r="U28" s="3" t="s">
        <v>102</v>
      </c>
      <c r="V28" t="s">
        <v>75</v>
      </c>
      <c r="W28">
        <f t="shared" si="5"/>
        <v>43200</v>
      </c>
      <c r="X28" t="s">
        <v>93</v>
      </c>
      <c r="Y28">
        <v>87362</v>
      </c>
      <c r="Z28" t="s">
        <v>101</v>
      </c>
      <c r="AA28" t="s">
        <v>75</v>
      </c>
      <c r="AC28" t="s">
        <v>24</v>
      </c>
      <c r="AD28" t="str">
        <f t="shared" si="6"/>
        <v>0</v>
      </c>
      <c r="AE28" t="str">
        <f>SUBSTITUTE(U28, ",",".")</f>
        <v>5.00</v>
      </c>
      <c r="AF28" t="str">
        <f t="shared" si="8"/>
        <v>[0; 1.45]</v>
      </c>
      <c r="AG28" t="str">
        <f t="shared" si="9"/>
        <v>43200</v>
      </c>
      <c r="AH28" t="str">
        <f t="shared" si="10"/>
        <v>[0; 0.01]</v>
      </c>
      <c r="AI28" t="str">
        <f t="shared" si="11"/>
        <v>87362</v>
      </c>
      <c r="AJ28" t="str">
        <f t="shared" si="12"/>
        <v>[3.55; 5.00]</v>
      </c>
      <c r="AK28" t="str">
        <f t="shared" si="13"/>
        <v>[0; 1.45]</v>
      </c>
      <c r="AL28" t="str">
        <f t="shared" si="4"/>
        <v>Wee-Mag &amp; 0 &amp; 5.00 &amp; [0; 1.45] &amp; 43200 &amp; [0; 0.01] &amp; 87362 &amp; [3.55; 5.00] &amp; [0; 1.45] \\</v>
      </c>
    </row>
  </sheetData>
  <mergeCells count="5">
    <mergeCell ref="C1:E1"/>
    <mergeCell ref="F1:H1"/>
    <mergeCell ref="I1:K1"/>
    <mergeCell ref="L1:N1"/>
    <mergeCell ref="O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Average Demand</vt:lpstr>
      <vt:lpstr>Stochastic Solution</vt:lpstr>
      <vt:lpstr>Wait-And-See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Gustavo</cp:lastModifiedBy>
  <dcterms:created xsi:type="dcterms:W3CDTF">2015-06-05T18:19:34Z</dcterms:created>
  <dcterms:modified xsi:type="dcterms:W3CDTF">2020-05-29T14:54:00Z</dcterms:modified>
</cp:coreProperties>
</file>